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sunassgobpe-my.sharepoint.com/personal/rcondor_sunass_gob_pe/Documents/Perucam/Reporte 453 - Centro Exportaciones/"/>
    </mc:Choice>
  </mc:AlternateContent>
  <xr:revisionPtr revIDLastSave="78" documentId="11_3CEFDB3B6DAA3EB7B20E998F0FCCE6D081553C89" xr6:coauthVersionLast="47" xr6:coauthVersionMax="47" xr10:uidLastSave="{E2E3C509-7EEE-401B-8368-E841B2B99D24}"/>
  <bookViews>
    <workbookView xWindow="-108" yWindow="-108" windowWidth="23256" windowHeight="12576" tabRatio="801" xr2:uid="{00000000-000D-0000-FFFF-FFFF00000000}"/>
  </bookViews>
  <sheets>
    <sheet name="Perucámaras " sheetId="1" r:id="rId1"/>
    <sheet name="Índice" sheetId="3" r:id="rId2"/>
    <sheet name="Macro Región Centro" sheetId="14" r:id="rId3"/>
    <sheet name="1. Áncash" sheetId="4" r:id="rId4"/>
    <sheet name="Ancash" sheetId="13" state="hidden" r:id="rId5"/>
    <sheet name="2. Apurímac" sheetId="5" r:id="rId6"/>
    <sheet name="3. Ayacucho" sheetId="6" r:id="rId7"/>
    <sheet name="4. Huancavelica" sheetId="7" r:id="rId8"/>
    <sheet name="5. Huánuco" sheetId="8" r:id="rId9"/>
    <sheet name="6. Ica" sheetId="9" r:id="rId10"/>
    <sheet name="7. Junín" sheetId="10" r:id="rId11"/>
    <sheet name="8. Pasco" sheetId="11" r:id="rId12"/>
  </sheets>
  <externalReferences>
    <externalReference r:id="rId13"/>
    <externalReference r:id="rId14"/>
  </externalReferences>
  <definedNames>
    <definedName name="asistencia">'[1]03_asiste'!$A$16:$I$27</definedName>
    <definedName name="colectivo">'[1]02_salud_colec'!$A$16:$I$40</definedName>
    <definedName name="desastres">'[1]04_desastre'!$A$16:$I$20</definedName>
    <definedName name="gestion">'[1]05_gest'!$A$16:$I$32</definedName>
    <definedName name="guber">'[1]06_Gub'!$A$16:$I$19</definedName>
    <definedName name="individual">'[1]01_salud_indiv'!$A$16:$I$40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5" l="1"/>
  <c r="H15" i="6"/>
  <c r="H15" i="7"/>
  <c r="H15" i="8"/>
  <c r="H15" i="9"/>
  <c r="H15" i="10"/>
  <c r="H15" i="11"/>
  <c r="H15" i="4"/>
  <c r="H27" i="5"/>
  <c r="H27" i="6"/>
  <c r="H27" i="7"/>
  <c r="H27" i="8"/>
  <c r="H27" i="9"/>
  <c r="H27" i="10"/>
  <c r="H27" i="11"/>
  <c r="H27" i="4"/>
  <c r="G34" i="11"/>
  <c r="G33" i="11"/>
  <c r="G34" i="10"/>
  <c r="G33" i="10" s="1"/>
  <c r="G34" i="9"/>
  <c r="G33" i="9" s="1"/>
  <c r="G34" i="8"/>
  <c r="G33" i="8" s="1"/>
  <c r="G34" i="7"/>
  <c r="G33" i="7" s="1"/>
  <c r="G34" i="6"/>
  <c r="G33" i="6"/>
  <c r="G34" i="5"/>
  <c r="G33" i="5" s="1"/>
  <c r="G33" i="4"/>
  <c r="G34" i="4"/>
  <c r="K89" i="14"/>
  <c r="K88" i="14"/>
  <c r="K87" i="14"/>
  <c r="K86" i="14"/>
  <c r="K85" i="14"/>
  <c r="K84" i="14"/>
  <c r="K83" i="14"/>
  <c r="K82" i="14"/>
  <c r="K81" i="14"/>
  <c r="K80" i="14"/>
  <c r="K77" i="14"/>
  <c r="K76" i="14"/>
  <c r="K75" i="14"/>
  <c r="K74" i="14"/>
  <c r="K73" i="14"/>
  <c r="K72" i="14"/>
  <c r="K71" i="14"/>
  <c r="K70" i="14"/>
  <c r="K69" i="14"/>
  <c r="K68" i="14"/>
  <c r="K53" i="14"/>
  <c r="K52" i="14"/>
  <c r="K51" i="14"/>
  <c r="K50" i="14"/>
  <c r="K49" i="14"/>
  <c r="K48" i="14"/>
  <c r="K47" i="14"/>
  <c r="K46" i="14"/>
  <c r="K45" i="14"/>
  <c r="K44" i="14"/>
  <c r="N89" i="11"/>
  <c r="N88" i="11"/>
  <c r="N87" i="11"/>
  <c r="N86" i="11"/>
  <c r="N85" i="11"/>
  <c r="N84" i="11"/>
  <c r="N83" i="11"/>
  <c r="N82" i="11"/>
  <c r="N81" i="11"/>
  <c r="N80" i="11"/>
  <c r="N77" i="11"/>
  <c r="N76" i="11"/>
  <c r="N75" i="11"/>
  <c r="N74" i="11"/>
  <c r="N73" i="11"/>
  <c r="N72" i="11"/>
  <c r="N71" i="11"/>
  <c r="N70" i="11"/>
  <c r="N69" i="11"/>
  <c r="N68" i="11"/>
  <c r="N89" i="10"/>
  <c r="N88" i="10"/>
  <c r="N87" i="10"/>
  <c r="N86" i="10"/>
  <c r="N85" i="10"/>
  <c r="N84" i="10"/>
  <c r="N83" i="10"/>
  <c r="N82" i="10"/>
  <c r="N81" i="10"/>
  <c r="N80" i="10"/>
  <c r="N77" i="10"/>
  <c r="N76" i="10"/>
  <c r="N75" i="10"/>
  <c r="N74" i="10"/>
  <c r="N73" i="10"/>
  <c r="N72" i="10"/>
  <c r="N71" i="10"/>
  <c r="N70" i="10"/>
  <c r="N69" i="10"/>
  <c r="N68" i="10"/>
  <c r="N89" i="9"/>
  <c r="N88" i="9"/>
  <c r="N87" i="9"/>
  <c r="N86" i="9"/>
  <c r="N85" i="9"/>
  <c r="N84" i="9"/>
  <c r="N83" i="9"/>
  <c r="N82" i="9"/>
  <c r="N81" i="9"/>
  <c r="N80" i="9"/>
  <c r="N77" i="9"/>
  <c r="N76" i="9"/>
  <c r="N75" i="9"/>
  <c r="N74" i="9"/>
  <c r="N73" i="9"/>
  <c r="N72" i="9"/>
  <c r="N71" i="9"/>
  <c r="N70" i="9"/>
  <c r="N69" i="9"/>
  <c r="N68" i="9"/>
  <c r="N89" i="8"/>
  <c r="N88" i="8"/>
  <c r="N87" i="8"/>
  <c r="N86" i="8"/>
  <c r="N85" i="8"/>
  <c r="N84" i="8"/>
  <c r="N83" i="8"/>
  <c r="N82" i="8"/>
  <c r="N81" i="8"/>
  <c r="N80" i="8"/>
  <c r="N77" i="8"/>
  <c r="N76" i="8"/>
  <c r="N75" i="8"/>
  <c r="N74" i="8"/>
  <c r="N73" i="8"/>
  <c r="N72" i="8"/>
  <c r="N71" i="8"/>
  <c r="N70" i="8"/>
  <c r="N69" i="8"/>
  <c r="N68" i="8"/>
  <c r="N89" i="7"/>
  <c r="N88" i="7"/>
  <c r="N87" i="7"/>
  <c r="N86" i="7"/>
  <c r="N85" i="7"/>
  <c r="N84" i="7"/>
  <c r="N83" i="7"/>
  <c r="N82" i="7"/>
  <c r="N81" i="7"/>
  <c r="N80" i="7"/>
  <c r="N77" i="7"/>
  <c r="N76" i="7"/>
  <c r="N75" i="7"/>
  <c r="N74" i="7"/>
  <c r="N73" i="7"/>
  <c r="N72" i="7"/>
  <c r="N71" i="7"/>
  <c r="N70" i="7"/>
  <c r="N69" i="7"/>
  <c r="N68" i="7"/>
  <c r="N89" i="6"/>
  <c r="N88" i="6"/>
  <c r="N87" i="6"/>
  <c r="N86" i="6"/>
  <c r="N85" i="6"/>
  <c r="N84" i="6"/>
  <c r="N83" i="6"/>
  <c r="N82" i="6"/>
  <c r="N81" i="6"/>
  <c r="N80" i="6"/>
  <c r="N77" i="6"/>
  <c r="N76" i="6"/>
  <c r="N75" i="6"/>
  <c r="N74" i="6"/>
  <c r="N73" i="6"/>
  <c r="N72" i="6"/>
  <c r="N71" i="6"/>
  <c r="N70" i="6"/>
  <c r="N69" i="6"/>
  <c r="N68" i="6"/>
  <c r="N89" i="5"/>
  <c r="N88" i="5"/>
  <c r="N87" i="5"/>
  <c r="N86" i="5"/>
  <c r="N85" i="5"/>
  <c r="N84" i="5"/>
  <c r="N83" i="5"/>
  <c r="N82" i="5"/>
  <c r="N81" i="5"/>
  <c r="N80" i="5"/>
  <c r="N77" i="5"/>
  <c r="N76" i="5"/>
  <c r="N75" i="5"/>
  <c r="N74" i="5"/>
  <c r="N73" i="5"/>
  <c r="N72" i="5"/>
  <c r="N71" i="5"/>
  <c r="N70" i="5"/>
  <c r="N69" i="5"/>
  <c r="N68" i="5"/>
  <c r="N68" i="4"/>
  <c r="N69" i="4"/>
  <c r="N70" i="4"/>
  <c r="N71" i="4"/>
  <c r="N72" i="4"/>
  <c r="N73" i="4"/>
  <c r="N74" i="4"/>
  <c r="N75" i="4"/>
  <c r="N76" i="4"/>
  <c r="N77" i="4"/>
  <c r="N80" i="4"/>
  <c r="N81" i="4"/>
  <c r="N82" i="4"/>
  <c r="N83" i="4"/>
  <c r="N84" i="4"/>
  <c r="N85" i="4"/>
  <c r="N86" i="4"/>
  <c r="N87" i="4"/>
  <c r="N88" i="4"/>
  <c r="N89" i="4"/>
  <c r="N53" i="11"/>
  <c r="N52" i="11"/>
  <c r="N51" i="11"/>
  <c r="N50" i="11"/>
  <c r="N49" i="11"/>
  <c r="N48" i="11"/>
  <c r="N47" i="11"/>
  <c r="N46" i="11"/>
  <c r="N45" i="11"/>
  <c r="N44" i="11"/>
  <c r="N53" i="10"/>
  <c r="N52" i="10"/>
  <c r="N51" i="10"/>
  <c r="N50" i="10"/>
  <c r="N49" i="10"/>
  <c r="N48" i="10"/>
  <c r="N47" i="10"/>
  <c r="N46" i="10"/>
  <c r="N45" i="10"/>
  <c r="N44" i="10"/>
  <c r="N53" i="9"/>
  <c r="N52" i="9"/>
  <c r="N51" i="9"/>
  <c r="N50" i="9"/>
  <c r="N49" i="9"/>
  <c r="N48" i="9"/>
  <c r="N47" i="9"/>
  <c r="N46" i="9"/>
  <c r="N45" i="9"/>
  <c r="N44" i="9"/>
  <c r="N53" i="8"/>
  <c r="N52" i="8"/>
  <c r="N51" i="8"/>
  <c r="N50" i="8"/>
  <c r="N49" i="8"/>
  <c r="N48" i="8"/>
  <c r="N47" i="8"/>
  <c r="N46" i="8"/>
  <c r="N45" i="8"/>
  <c r="N44" i="8"/>
  <c r="N53" i="7"/>
  <c r="N52" i="7"/>
  <c r="N51" i="7"/>
  <c r="N50" i="7"/>
  <c r="N49" i="7"/>
  <c r="N48" i="7"/>
  <c r="N47" i="7"/>
  <c r="N46" i="7"/>
  <c r="N45" i="7"/>
  <c r="N44" i="7"/>
  <c r="N53" i="6"/>
  <c r="N52" i="6"/>
  <c r="N51" i="6"/>
  <c r="N50" i="6"/>
  <c r="N49" i="6"/>
  <c r="N48" i="6"/>
  <c r="N47" i="6"/>
  <c r="N46" i="6"/>
  <c r="N45" i="6"/>
  <c r="N44" i="6"/>
  <c r="N53" i="5"/>
  <c r="N52" i="5"/>
  <c r="N51" i="5"/>
  <c r="N50" i="5"/>
  <c r="N49" i="5"/>
  <c r="N48" i="5"/>
  <c r="N47" i="5"/>
  <c r="N46" i="5"/>
  <c r="N45" i="5"/>
  <c r="N44" i="5"/>
  <c r="N45" i="4"/>
  <c r="N46" i="4"/>
  <c r="N47" i="4"/>
  <c r="N48" i="4"/>
  <c r="N49" i="4"/>
  <c r="N50" i="4"/>
  <c r="N51" i="4"/>
  <c r="N52" i="4"/>
  <c r="N53" i="4"/>
  <c r="N44" i="4"/>
  <c r="K31" i="14" l="1"/>
  <c r="K30" i="14"/>
  <c r="K29" i="14"/>
  <c r="K28" i="14"/>
  <c r="J27" i="14"/>
  <c r="J90" i="14" s="1"/>
  <c r="K26" i="14"/>
  <c r="K25" i="14"/>
  <c r="K24" i="14"/>
  <c r="K23" i="14"/>
  <c r="K22" i="14"/>
  <c r="K21" i="14"/>
  <c r="K20" i="14"/>
  <c r="K19" i="14"/>
  <c r="K18" i="14"/>
  <c r="K17" i="14"/>
  <c r="K16" i="14"/>
  <c r="J15" i="14"/>
  <c r="N31" i="6"/>
  <c r="N30" i="6"/>
  <c r="N29" i="6"/>
  <c r="N28" i="6"/>
  <c r="M27" i="6"/>
  <c r="M90" i="6" s="1"/>
  <c r="M79" i="6" s="1"/>
  <c r="N26" i="6"/>
  <c r="N25" i="6"/>
  <c r="N24" i="6"/>
  <c r="N23" i="6"/>
  <c r="N22" i="6"/>
  <c r="N21" i="6"/>
  <c r="N20" i="6"/>
  <c r="N19" i="6"/>
  <c r="N18" i="6"/>
  <c r="N17" i="6"/>
  <c r="N16" i="6"/>
  <c r="M15" i="6"/>
  <c r="N31" i="7"/>
  <c r="N30" i="7"/>
  <c r="N29" i="7"/>
  <c r="N28" i="7"/>
  <c r="M27" i="7"/>
  <c r="N26" i="7"/>
  <c r="N25" i="7"/>
  <c r="N24" i="7"/>
  <c r="N23" i="7"/>
  <c r="N22" i="7"/>
  <c r="N21" i="7"/>
  <c r="N20" i="7"/>
  <c r="N19" i="7"/>
  <c r="N18" i="7"/>
  <c r="N17" i="7"/>
  <c r="N16" i="7"/>
  <c r="M15" i="7"/>
  <c r="N31" i="8"/>
  <c r="N30" i="8"/>
  <c r="N29" i="8"/>
  <c r="N28" i="8"/>
  <c r="M27" i="8"/>
  <c r="N26" i="8"/>
  <c r="N25" i="8"/>
  <c r="N24" i="8"/>
  <c r="N23" i="8"/>
  <c r="N22" i="8"/>
  <c r="N21" i="8"/>
  <c r="N20" i="8"/>
  <c r="N19" i="8"/>
  <c r="N18" i="8"/>
  <c r="N17" i="8"/>
  <c r="N16" i="8"/>
  <c r="M15" i="8"/>
  <c r="N31" i="9"/>
  <c r="N30" i="9"/>
  <c r="N29" i="9"/>
  <c r="N28" i="9"/>
  <c r="M27" i="9"/>
  <c r="M90" i="9" s="1"/>
  <c r="N26" i="9"/>
  <c r="N25" i="9"/>
  <c r="N24" i="9"/>
  <c r="N23" i="9"/>
  <c r="N22" i="9"/>
  <c r="N21" i="9"/>
  <c r="N20" i="9"/>
  <c r="N19" i="9"/>
  <c r="N18" i="9"/>
  <c r="N17" i="9"/>
  <c r="N16" i="9"/>
  <c r="M15" i="9"/>
  <c r="N31" i="10"/>
  <c r="N30" i="10"/>
  <c r="N29" i="10"/>
  <c r="N28" i="10"/>
  <c r="M27" i="10"/>
  <c r="N26" i="10"/>
  <c r="N25" i="10"/>
  <c r="N24" i="10"/>
  <c r="N23" i="10"/>
  <c r="N22" i="10"/>
  <c r="N21" i="10"/>
  <c r="N20" i="10"/>
  <c r="N19" i="10"/>
  <c r="N18" i="10"/>
  <c r="N17" i="10"/>
  <c r="N16" i="10"/>
  <c r="M15" i="10"/>
  <c r="N31" i="11"/>
  <c r="N30" i="11"/>
  <c r="N29" i="11"/>
  <c r="N28" i="11"/>
  <c r="M27" i="11"/>
  <c r="N26" i="11"/>
  <c r="N25" i="11"/>
  <c r="N24" i="11"/>
  <c r="N23" i="11"/>
  <c r="N22" i="11"/>
  <c r="N21" i="11"/>
  <c r="N20" i="11"/>
  <c r="N19" i="11"/>
  <c r="N18" i="11"/>
  <c r="N17" i="11"/>
  <c r="N16" i="11"/>
  <c r="M15" i="11"/>
  <c r="M78" i="11" s="1"/>
  <c r="M67" i="11" s="1"/>
  <c r="N31" i="5"/>
  <c r="N30" i="5"/>
  <c r="N29" i="5"/>
  <c r="N28" i="5"/>
  <c r="M27" i="5"/>
  <c r="N26" i="5"/>
  <c r="N25" i="5"/>
  <c r="N24" i="5"/>
  <c r="N23" i="5"/>
  <c r="N22" i="5"/>
  <c r="N21" i="5"/>
  <c r="N20" i="5"/>
  <c r="N19" i="5"/>
  <c r="N18" i="5"/>
  <c r="N17" i="5"/>
  <c r="N16" i="5"/>
  <c r="M15" i="5"/>
  <c r="N31" i="4"/>
  <c r="N30" i="4"/>
  <c r="N29" i="4"/>
  <c r="N28" i="4"/>
  <c r="N26" i="4"/>
  <c r="N25" i="4"/>
  <c r="N24" i="4"/>
  <c r="N23" i="4"/>
  <c r="N22" i="4"/>
  <c r="N21" i="4"/>
  <c r="N20" i="4"/>
  <c r="N19" i="4"/>
  <c r="N18" i="4"/>
  <c r="N17" i="4"/>
  <c r="N16" i="4"/>
  <c r="M27" i="4"/>
  <c r="M90" i="4" s="1"/>
  <c r="M79" i="4" s="1"/>
  <c r="M15" i="4"/>
  <c r="H26" i="14"/>
  <c r="H89" i="14"/>
  <c r="H88" i="14"/>
  <c r="H87" i="14"/>
  <c r="H86" i="14"/>
  <c r="H85" i="14"/>
  <c r="H84" i="14"/>
  <c r="H83" i="14"/>
  <c r="H82" i="14"/>
  <c r="H81" i="14"/>
  <c r="H80" i="14"/>
  <c r="H77" i="14"/>
  <c r="H76" i="14"/>
  <c r="H75" i="14"/>
  <c r="H74" i="14"/>
  <c r="H73" i="14"/>
  <c r="H72" i="14"/>
  <c r="H71" i="14"/>
  <c r="H70" i="14"/>
  <c r="H69" i="14"/>
  <c r="H68" i="14"/>
  <c r="H53" i="14"/>
  <c r="H52" i="14"/>
  <c r="H51" i="14"/>
  <c r="H50" i="14"/>
  <c r="H49" i="14"/>
  <c r="H48" i="14"/>
  <c r="H47" i="14"/>
  <c r="H46" i="14"/>
  <c r="H45" i="14"/>
  <c r="H44" i="14"/>
  <c r="H31" i="14"/>
  <c r="H30" i="14"/>
  <c r="H29" i="14"/>
  <c r="H28" i="14"/>
  <c r="F27" i="14"/>
  <c r="F90" i="14" s="1"/>
  <c r="D27" i="14"/>
  <c r="E30" i="14" s="1"/>
  <c r="H25" i="14"/>
  <c r="H24" i="14"/>
  <c r="H23" i="14"/>
  <c r="H22" i="14"/>
  <c r="H21" i="14"/>
  <c r="H20" i="14"/>
  <c r="H19" i="14"/>
  <c r="H18" i="14"/>
  <c r="H17" i="14"/>
  <c r="H16" i="14"/>
  <c r="F15" i="14"/>
  <c r="G18" i="14" s="1"/>
  <c r="D15" i="14"/>
  <c r="D78" i="14" s="1"/>
  <c r="K26" i="10"/>
  <c r="K89" i="5"/>
  <c r="K88" i="5"/>
  <c r="K87" i="5"/>
  <c r="K86" i="5"/>
  <c r="K85" i="5"/>
  <c r="K84" i="5"/>
  <c r="K83" i="5"/>
  <c r="K82" i="5"/>
  <c r="K81" i="5"/>
  <c r="K80" i="5"/>
  <c r="K77" i="5"/>
  <c r="K76" i="5"/>
  <c r="K75" i="5"/>
  <c r="K74" i="5"/>
  <c r="K73" i="5"/>
  <c r="K72" i="5"/>
  <c r="K71" i="5"/>
  <c r="K70" i="5"/>
  <c r="K69" i="5"/>
  <c r="K68" i="5"/>
  <c r="K89" i="6"/>
  <c r="K88" i="6"/>
  <c r="K87" i="6"/>
  <c r="K86" i="6"/>
  <c r="K85" i="6"/>
  <c r="K84" i="6"/>
  <c r="K83" i="6"/>
  <c r="K82" i="6"/>
  <c r="K81" i="6"/>
  <c r="K80" i="6"/>
  <c r="K77" i="6"/>
  <c r="K76" i="6"/>
  <c r="K75" i="6"/>
  <c r="K74" i="6"/>
  <c r="K73" i="6"/>
  <c r="K72" i="6"/>
  <c r="K71" i="6"/>
  <c r="K70" i="6"/>
  <c r="K69" i="6"/>
  <c r="K68" i="6"/>
  <c r="K89" i="7"/>
  <c r="K88" i="7"/>
  <c r="K87" i="7"/>
  <c r="K86" i="7"/>
  <c r="K85" i="7"/>
  <c r="K84" i="7"/>
  <c r="K83" i="7"/>
  <c r="K82" i="7"/>
  <c r="K81" i="7"/>
  <c r="K80" i="7"/>
  <c r="K77" i="7"/>
  <c r="K76" i="7"/>
  <c r="K75" i="7"/>
  <c r="K74" i="7"/>
  <c r="K73" i="7"/>
  <c r="K72" i="7"/>
  <c r="K71" i="7"/>
  <c r="K70" i="7"/>
  <c r="K69" i="7"/>
  <c r="K68" i="7"/>
  <c r="K89" i="8"/>
  <c r="K88" i="8"/>
  <c r="K87" i="8"/>
  <c r="K86" i="8"/>
  <c r="K85" i="8"/>
  <c r="K84" i="8"/>
  <c r="K83" i="8"/>
  <c r="K82" i="8"/>
  <c r="K81" i="8"/>
  <c r="K80" i="8"/>
  <c r="K77" i="8"/>
  <c r="K76" i="8"/>
  <c r="K75" i="8"/>
  <c r="K74" i="8"/>
  <c r="K73" i="8"/>
  <c r="K72" i="8"/>
  <c r="K71" i="8"/>
  <c r="K70" i="8"/>
  <c r="K69" i="8"/>
  <c r="K68" i="8"/>
  <c r="K89" i="9"/>
  <c r="K88" i="9"/>
  <c r="K87" i="9"/>
  <c r="K86" i="9"/>
  <c r="K85" i="9"/>
  <c r="K84" i="9"/>
  <c r="K83" i="9"/>
  <c r="K82" i="9"/>
  <c r="K81" i="9"/>
  <c r="K80" i="9"/>
  <c r="K77" i="9"/>
  <c r="K76" i="9"/>
  <c r="K75" i="9"/>
  <c r="K74" i="9"/>
  <c r="K73" i="9"/>
  <c r="K72" i="9"/>
  <c r="K71" i="9"/>
  <c r="K70" i="9"/>
  <c r="K69" i="9"/>
  <c r="K68" i="9"/>
  <c r="K89" i="10"/>
  <c r="K88" i="10"/>
  <c r="K87" i="10"/>
  <c r="K86" i="10"/>
  <c r="K85" i="10"/>
  <c r="K84" i="10"/>
  <c r="K83" i="10"/>
  <c r="K82" i="10"/>
  <c r="K81" i="10"/>
  <c r="K80" i="10"/>
  <c r="K77" i="10"/>
  <c r="K76" i="10"/>
  <c r="K75" i="10"/>
  <c r="K74" i="10"/>
  <c r="K73" i="10"/>
  <c r="K72" i="10"/>
  <c r="K71" i="10"/>
  <c r="K70" i="10"/>
  <c r="K69" i="10"/>
  <c r="K68" i="10"/>
  <c r="K89" i="11"/>
  <c r="K88" i="11"/>
  <c r="K87" i="11"/>
  <c r="K86" i="11"/>
  <c r="K85" i="11"/>
  <c r="K84" i="11"/>
  <c r="K83" i="11"/>
  <c r="K82" i="11"/>
  <c r="K81" i="11"/>
  <c r="K80" i="11"/>
  <c r="K77" i="11"/>
  <c r="K76" i="11"/>
  <c r="K75" i="11"/>
  <c r="K74" i="11"/>
  <c r="K73" i="11"/>
  <c r="K72" i="11"/>
  <c r="K71" i="11"/>
  <c r="K70" i="11"/>
  <c r="K69" i="11"/>
  <c r="K68" i="11"/>
  <c r="K89" i="4"/>
  <c r="K88" i="4"/>
  <c r="K87" i="4"/>
  <c r="K86" i="4"/>
  <c r="K85" i="4"/>
  <c r="K84" i="4"/>
  <c r="K83" i="4"/>
  <c r="K82" i="4"/>
  <c r="K81" i="4"/>
  <c r="K80" i="4"/>
  <c r="K77" i="4"/>
  <c r="K76" i="4"/>
  <c r="K75" i="4"/>
  <c r="K74" i="4"/>
  <c r="K73" i="4"/>
  <c r="K72" i="4"/>
  <c r="K71" i="4"/>
  <c r="K70" i="4"/>
  <c r="K69" i="4"/>
  <c r="K68" i="4"/>
  <c r="K53" i="5"/>
  <c r="K52" i="5"/>
  <c r="K51" i="5"/>
  <c r="K50" i="5"/>
  <c r="K49" i="5"/>
  <c r="K48" i="5"/>
  <c r="K47" i="5"/>
  <c r="K46" i="5"/>
  <c r="K45" i="5"/>
  <c r="K44" i="5"/>
  <c r="K53" i="6"/>
  <c r="K52" i="6"/>
  <c r="K51" i="6"/>
  <c r="K50" i="6"/>
  <c r="K49" i="6"/>
  <c r="K48" i="6"/>
  <c r="K47" i="6"/>
  <c r="K46" i="6"/>
  <c r="K45" i="6"/>
  <c r="K44" i="6"/>
  <c r="K53" i="7"/>
  <c r="K52" i="7"/>
  <c r="K51" i="7"/>
  <c r="K50" i="7"/>
  <c r="K49" i="7"/>
  <c r="K48" i="7"/>
  <c r="K47" i="7"/>
  <c r="K46" i="7"/>
  <c r="K45" i="7"/>
  <c r="K44" i="7"/>
  <c r="K53" i="8"/>
  <c r="K52" i="8"/>
  <c r="K51" i="8"/>
  <c r="K50" i="8"/>
  <c r="K49" i="8"/>
  <c r="K48" i="8"/>
  <c r="K47" i="8"/>
  <c r="K46" i="8"/>
  <c r="K45" i="8"/>
  <c r="K44" i="8"/>
  <c r="K53" i="9"/>
  <c r="K52" i="9"/>
  <c r="K51" i="9"/>
  <c r="K50" i="9"/>
  <c r="K49" i="9"/>
  <c r="K48" i="9"/>
  <c r="K47" i="9"/>
  <c r="K46" i="9"/>
  <c r="K45" i="9"/>
  <c r="K44" i="9"/>
  <c r="K53" i="10"/>
  <c r="K52" i="10"/>
  <c r="K51" i="10"/>
  <c r="K50" i="10"/>
  <c r="K49" i="10"/>
  <c r="K48" i="10"/>
  <c r="K47" i="10"/>
  <c r="K46" i="10"/>
  <c r="K45" i="10"/>
  <c r="K44" i="10"/>
  <c r="K53" i="11"/>
  <c r="K52" i="11"/>
  <c r="K51" i="11"/>
  <c r="K50" i="11"/>
  <c r="K49" i="11"/>
  <c r="K48" i="11"/>
  <c r="K47" i="11"/>
  <c r="K46" i="11"/>
  <c r="K45" i="11"/>
  <c r="K44" i="11"/>
  <c r="K53" i="4"/>
  <c r="K52" i="4"/>
  <c r="K51" i="4"/>
  <c r="K50" i="4"/>
  <c r="K49" i="4"/>
  <c r="K48" i="4"/>
  <c r="K47" i="4"/>
  <c r="K46" i="4"/>
  <c r="K45" i="4"/>
  <c r="K44" i="4"/>
  <c r="K31" i="5"/>
  <c r="K30" i="5"/>
  <c r="K29" i="5"/>
  <c r="K28" i="5"/>
  <c r="K25" i="5"/>
  <c r="K24" i="5"/>
  <c r="K23" i="5"/>
  <c r="K22" i="5"/>
  <c r="K21" i="5"/>
  <c r="K20" i="5"/>
  <c r="K19" i="5"/>
  <c r="K18" i="5"/>
  <c r="K17" i="5"/>
  <c r="K16" i="5"/>
  <c r="K31" i="6"/>
  <c r="K30" i="6"/>
  <c r="K29" i="6"/>
  <c r="K28" i="6"/>
  <c r="K25" i="6"/>
  <c r="K24" i="6"/>
  <c r="K23" i="6"/>
  <c r="K22" i="6"/>
  <c r="K21" i="6"/>
  <c r="K20" i="6"/>
  <c r="K19" i="6"/>
  <c r="K18" i="6"/>
  <c r="K17" i="6"/>
  <c r="K16" i="6"/>
  <c r="K31" i="7"/>
  <c r="K30" i="7"/>
  <c r="K29" i="7"/>
  <c r="K28" i="7"/>
  <c r="K25" i="7"/>
  <c r="K24" i="7"/>
  <c r="K23" i="7"/>
  <c r="K22" i="7"/>
  <c r="K21" i="7"/>
  <c r="K20" i="7"/>
  <c r="K19" i="7"/>
  <c r="K18" i="7"/>
  <c r="K17" i="7"/>
  <c r="K16" i="7"/>
  <c r="K31" i="8"/>
  <c r="K30" i="8"/>
  <c r="K29" i="8"/>
  <c r="K28" i="8"/>
  <c r="K25" i="8"/>
  <c r="K24" i="8"/>
  <c r="K23" i="8"/>
  <c r="K22" i="8"/>
  <c r="K21" i="8"/>
  <c r="K20" i="8"/>
  <c r="K19" i="8"/>
  <c r="K18" i="8"/>
  <c r="K17" i="8"/>
  <c r="K16" i="8"/>
  <c r="K31" i="9"/>
  <c r="K30" i="9"/>
  <c r="K29" i="9"/>
  <c r="K28" i="9"/>
  <c r="K25" i="9"/>
  <c r="K24" i="9"/>
  <c r="K23" i="9"/>
  <c r="K22" i="9"/>
  <c r="K21" i="9"/>
  <c r="K20" i="9"/>
  <c r="K19" i="9"/>
  <c r="K18" i="9"/>
  <c r="K17" i="9"/>
  <c r="K16" i="9"/>
  <c r="K31" i="10"/>
  <c r="K30" i="10"/>
  <c r="K29" i="10"/>
  <c r="K28" i="10"/>
  <c r="K25" i="10"/>
  <c r="K24" i="10"/>
  <c r="K23" i="10"/>
  <c r="K22" i="10"/>
  <c r="K21" i="10"/>
  <c r="K20" i="10"/>
  <c r="K19" i="10"/>
  <c r="K18" i="10"/>
  <c r="K17" i="10"/>
  <c r="K16" i="10"/>
  <c r="K31" i="11"/>
  <c r="K30" i="11"/>
  <c r="K29" i="11"/>
  <c r="K28" i="11"/>
  <c r="K25" i="11"/>
  <c r="K24" i="11"/>
  <c r="K23" i="11"/>
  <c r="K22" i="11"/>
  <c r="K21" i="11"/>
  <c r="K20" i="11"/>
  <c r="K19" i="11"/>
  <c r="K18" i="11"/>
  <c r="K17" i="11"/>
  <c r="K16" i="11"/>
  <c r="K31" i="4"/>
  <c r="K30" i="4"/>
  <c r="K29" i="4"/>
  <c r="K28" i="4"/>
  <c r="K25" i="4"/>
  <c r="K24" i="4"/>
  <c r="K23" i="4"/>
  <c r="K22" i="4"/>
  <c r="K21" i="4"/>
  <c r="K20" i="4"/>
  <c r="K19" i="4"/>
  <c r="K18" i="4"/>
  <c r="K17" i="4"/>
  <c r="K16" i="4"/>
  <c r="K15" i="5"/>
  <c r="K15" i="4"/>
  <c r="I26" i="6"/>
  <c r="K26" i="6" s="1"/>
  <c r="J29" i="4"/>
  <c r="J23" i="5"/>
  <c r="J21" i="5"/>
  <c r="J20" i="5"/>
  <c r="J22" i="4"/>
  <c r="J20" i="4"/>
  <c r="J19" i="4"/>
  <c r="I27" i="5"/>
  <c r="J28" i="5" s="1"/>
  <c r="I15" i="5"/>
  <c r="J22" i="5" s="1"/>
  <c r="I27" i="6"/>
  <c r="I90" i="6" s="1"/>
  <c r="I15" i="6"/>
  <c r="J20" i="6" s="1"/>
  <c r="I27" i="7"/>
  <c r="J31" i="7" s="1"/>
  <c r="I15" i="7"/>
  <c r="J21" i="7" s="1"/>
  <c r="I27" i="8"/>
  <c r="J31" i="8" s="1"/>
  <c r="I15" i="8"/>
  <c r="J24" i="8" s="1"/>
  <c r="I27" i="9"/>
  <c r="J29" i="9" s="1"/>
  <c r="I15" i="9"/>
  <c r="J18" i="9" s="1"/>
  <c r="I27" i="10"/>
  <c r="J29" i="10" s="1"/>
  <c r="I15" i="10"/>
  <c r="I27" i="11"/>
  <c r="J29" i="11" s="1"/>
  <c r="I15" i="11"/>
  <c r="J23" i="11" s="1"/>
  <c r="I27" i="4"/>
  <c r="I90" i="4" s="1"/>
  <c r="I15" i="4"/>
  <c r="I78" i="4" s="1"/>
  <c r="G15" i="5"/>
  <c r="G78" i="5" s="1"/>
  <c r="G67" i="5" s="1"/>
  <c r="H74" i="5" s="1"/>
  <c r="G15" i="6"/>
  <c r="H18" i="6" s="1"/>
  <c r="G15" i="7"/>
  <c r="H19" i="7" s="1"/>
  <c r="G15" i="8"/>
  <c r="H20" i="8" s="1"/>
  <c r="G15" i="9"/>
  <c r="H21" i="9" s="1"/>
  <c r="G15" i="10"/>
  <c r="H22" i="10" s="1"/>
  <c r="G15" i="11"/>
  <c r="H23" i="11" s="1"/>
  <c r="G15" i="4"/>
  <c r="H24" i="4" s="1"/>
  <c r="G27" i="5"/>
  <c r="G90" i="5" s="1"/>
  <c r="G27" i="6"/>
  <c r="K27" i="6" s="1"/>
  <c r="G27" i="7"/>
  <c r="H29" i="7" s="1"/>
  <c r="G27" i="8"/>
  <c r="H31" i="8" s="1"/>
  <c r="G27" i="9"/>
  <c r="G90" i="9" s="1"/>
  <c r="G27" i="10"/>
  <c r="H30" i="10" s="1"/>
  <c r="G27" i="11"/>
  <c r="G90" i="11" s="1"/>
  <c r="G27" i="4"/>
  <c r="H31" i="4" s="1"/>
  <c r="J23" i="4" l="1"/>
  <c r="J30" i="4"/>
  <c r="N90" i="9"/>
  <c r="J16" i="4"/>
  <c r="J24" i="4"/>
  <c r="J31" i="4"/>
  <c r="N27" i="4"/>
  <c r="N15" i="5"/>
  <c r="M78" i="5"/>
  <c r="N27" i="8"/>
  <c r="M90" i="8"/>
  <c r="M79" i="8" s="1"/>
  <c r="N90" i="5"/>
  <c r="N15" i="4"/>
  <c r="M78" i="4"/>
  <c r="N15" i="6"/>
  <c r="M78" i="6"/>
  <c r="M67" i="6" s="1"/>
  <c r="G90" i="4"/>
  <c r="J17" i="4"/>
  <c r="J25" i="4"/>
  <c r="J29" i="5"/>
  <c r="K27" i="4"/>
  <c r="K27" i="7"/>
  <c r="K27" i="5"/>
  <c r="N27" i="7"/>
  <c r="M90" i="7"/>
  <c r="J18" i="4"/>
  <c r="N15" i="10"/>
  <c r="M78" i="10"/>
  <c r="N15" i="9"/>
  <c r="M78" i="9"/>
  <c r="M67" i="9" s="1"/>
  <c r="M79" i="9"/>
  <c r="N27" i="10"/>
  <c r="M90" i="10"/>
  <c r="K15" i="7"/>
  <c r="N27" i="5"/>
  <c r="M90" i="5"/>
  <c r="M79" i="5" s="1"/>
  <c r="N15" i="8"/>
  <c r="M78" i="8"/>
  <c r="M67" i="8" s="1"/>
  <c r="J21" i="4"/>
  <c r="J28" i="4"/>
  <c r="K15" i="6"/>
  <c r="N27" i="11"/>
  <c r="M90" i="11"/>
  <c r="N15" i="7"/>
  <c r="M78" i="7"/>
  <c r="M67" i="7" s="1"/>
  <c r="J79" i="14"/>
  <c r="K15" i="14"/>
  <c r="J78" i="14"/>
  <c r="M91" i="6"/>
  <c r="M32" i="11"/>
  <c r="J32" i="14"/>
  <c r="K27" i="14"/>
  <c r="M32" i="7"/>
  <c r="M32" i="5"/>
  <c r="M32" i="6"/>
  <c r="M32" i="8"/>
  <c r="N15" i="11"/>
  <c r="M32" i="9"/>
  <c r="N27" i="6"/>
  <c r="M32" i="10"/>
  <c r="N27" i="9"/>
  <c r="M32" i="4"/>
  <c r="G26" i="14"/>
  <c r="E26" i="14"/>
  <c r="G19" i="14"/>
  <c r="G22" i="14"/>
  <c r="G29" i="14"/>
  <c r="E19" i="14"/>
  <c r="E22" i="14"/>
  <c r="G25" i="14"/>
  <c r="E29" i="14"/>
  <c r="E16" i="14"/>
  <c r="G16" i="14"/>
  <c r="E20" i="14"/>
  <c r="G30" i="14"/>
  <c r="E25" i="14"/>
  <c r="E17" i="14"/>
  <c r="G20" i="14"/>
  <c r="E24" i="14"/>
  <c r="H27" i="14"/>
  <c r="F78" i="14"/>
  <c r="F67" i="14" s="1"/>
  <c r="G74" i="14" s="1"/>
  <c r="G17" i="14"/>
  <c r="G24" i="14"/>
  <c r="E28" i="14"/>
  <c r="E31" i="14"/>
  <c r="G21" i="14"/>
  <c r="G28" i="14"/>
  <c r="G31" i="14"/>
  <c r="D67" i="14"/>
  <c r="F79" i="14"/>
  <c r="G90" i="14" s="1"/>
  <c r="E23" i="14"/>
  <c r="D32" i="14"/>
  <c r="D90" i="14"/>
  <c r="K90" i="14" s="1"/>
  <c r="E18" i="14"/>
  <c r="G23" i="14"/>
  <c r="F32" i="14"/>
  <c r="F54" i="14" s="1"/>
  <c r="H15" i="14"/>
  <c r="E21" i="14"/>
  <c r="J28" i="11"/>
  <c r="J30" i="11"/>
  <c r="I90" i="11"/>
  <c r="K90" i="11" s="1"/>
  <c r="J31" i="11"/>
  <c r="J17" i="11"/>
  <c r="J25" i="11"/>
  <c r="J22" i="11"/>
  <c r="J24" i="11"/>
  <c r="I78" i="11"/>
  <c r="J18" i="11"/>
  <c r="J19" i="11"/>
  <c r="J20" i="11"/>
  <c r="J21" i="11"/>
  <c r="J16" i="11"/>
  <c r="K27" i="11"/>
  <c r="G32" i="11"/>
  <c r="K15" i="11"/>
  <c r="J31" i="10"/>
  <c r="J30" i="10"/>
  <c r="I32" i="10"/>
  <c r="J28" i="10"/>
  <c r="I90" i="10"/>
  <c r="J26" i="10"/>
  <c r="I78" i="10"/>
  <c r="J23" i="10"/>
  <c r="J21" i="10"/>
  <c r="J24" i="10"/>
  <c r="J25" i="10"/>
  <c r="J18" i="10"/>
  <c r="J17" i="10"/>
  <c r="J19" i="10"/>
  <c r="J20" i="10"/>
  <c r="J16" i="10"/>
  <c r="J22" i="10"/>
  <c r="G90" i="10"/>
  <c r="G79" i="10" s="1"/>
  <c r="K27" i="10"/>
  <c r="H26" i="10"/>
  <c r="K15" i="10"/>
  <c r="J30" i="9"/>
  <c r="J31" i="9"/>
  <c r="I90" i="9"/>
  <c r="K90" i="9" s="1"/>
  <c r="J28" i="9"/>
  <c r="J19" i="9"/>
  <c r="J20" i="9"/>
  <c r="J16" i="9"/>
  <c r="J21" i="9"/>
  <c r="J22" i="9"/>
  <c r="J23" i="9"/>
  <c r="I78" i="9"/>
  <c r="J24" i="9"/>
  <c r="J17" i="9"/>
  <c r="J25" i="9"/>
  <c r="K27" i="9"/>
  <c r="K15" i="9"/>
  <c r="G32" i="9"/>
  <c r="M16" i="14" s="1"/>
  <c r="I90" i="8"/>
  <c r="J28" i="8"/>
  <c r="J29" i="8"/>
  <c r="J30" i="8"/>
  <c r="J17" i="8"/>
  <c r="J25" i="8"/>
  <c r="J18" i="8"/>
  <c r="I78" i="8"/>
  <c r="J19" i="8"/>
  <c r="J16" i="8"/>
  <c r="J20" i="8"/>
  <c r="J21" i="8"/>
  <c r="J22" i="8"/>
  <c r="J23" i="8"/>
  <c r="K27" i="8"/>
  <c r="G90" i="8"/>
  <c r="K15" i="8"/>
  <c r="G32" i="8"/>
  <c r="M23" i="14" s="1"/>
  <c r="I90" i="7"/>
  <c r="J28" i="7"/>
  <c r="J29" i="7"/>
  <c r="J30" i="7"/>
  <c r="J22" i="7"/>
  <c r="J23" i="7"/>
  <c r="J24" i="7"/>
  <c r="J17" i="7"/>
  <c r="J25" i="7"/>
  <c r="I78" i="7"/>
  <c r="J18" i="7"/>
  <c r="J16" i="7"/>
  <c r="J19" i="7"/>
  <c r="J20" i="7"/>
  <c r="G90" i="7"/>
  <c r="G32" i="7"/>
  <c r="I79" i="6"/>
  <c r="J90" i="6"/>
  <c r="J28" i="6"/>
  <c r="J29" i="6"/>
  <c r="J31" i="6"/>
  <c r="J30" i="6"/>
  <c r="J21" i="6"/>
  <c r="J16" i="6"/>
  <c r="J19" i="6"/>
  <c r="I78" i="6"/>
  <c r="J22" i="6"/>
  <c r="J23" i="6"/>
  <c r="J18" i="6"/>
  <c r="J24" i="6"/>
  <c r="J17" i="6"/>
  <c r="J25" i="6"/>
  <c r="G90" i="6"/>
  <c r="K90" i="6" s="1"/>
  <c r="H26" i="6"/>
  <c r="H19" i="6"/>
  <c r="G32" i="6"/>
  <c r="H76" i="5"/>
  <c r="J30" i="5"/>
  <c r="J31" i="5"/>
  <c r="I90" i="5"/>
  <c r="K90" i="5" s="1"/>
  <c r="J24" i="5"/>
  <c r="I78" i="5"/>
  <c r="K78" i="5" s="1"/>
  <c r="J16" i="5"/>
  <c r="J17" i="5"/>
  <c r="J25" i="5"/>
  <c r="J18" i="5"/>
  <c r="J19" i="5"/>
  <c r="G79" i="5"/>
  <c r="G32" i="5"/>
  <c r="H72" i="5"/>
  <c r="H73" i="5"/>
  <c r="H75" i="5"/>
  <c r="H77" i="5"/>
  <c r="H70" i="5"/>
  <c r="H69" i="5"/>
  <c r="H68" i="5"/>
  <c r="H78" i="5"/>
  <c r="H71" i="5"/>
  <c r="I79" i="4"/>
  <c r="J90" i="4"/>
  <c r="I67" i="4"/>
  <c r="J76" i="4" s="1"/>
  <c r="G79" i="9"/>
  <c r="H23" i="10"/>
  <c r="H21" i="6"/>
  <c r="H24" i="11"/>
  <c r="H22" i="9"/>
  <c r="H18" i="5"/>
  <c r="H24" i="9"/>
  <c r="H20" i="5"/>
  <c r="H21" i="8"/>
  <c r="H31" i="10"/>
  <c r="H23" i="8"/>
  <c r="H30" i="9"/>
  <c r="H20" i="7"/>
  <c r="H30" i="7"/>
  <c r="H18" i="11"/>
  <c r="H22" i="7"/>
  <c r="H29" i="6"/>
  <c r="H28" i="4"/>
  <c r="G78" i="4"/>
  <c r="G79" i="4"/>
  <c r="N79" i="4" s="1"/>
  <c r="H16" i="11"/>
  <c r="H18" i="4"/>
  <c r="H17" i="11"/>
  <c r="H25" i="11"/>
  <c r="H24" i="10"/>
  <c r="H23" i="9"/>
  <c r="H22" i="8"/>
  <c r="H21" i="7"/>
  <c r="H20" i="6"/>
  <c r="H19" i="5"/>
  <c r="H28" i="11"/>
  <c r="H30" i="4"/>
  <c r="H29" i="9"/>
  <c r="H31" i="7"/>
  <c r="G78" i="11"/>
  <c r="N78" i="11" s="1"/>
  <c r="G79" i="11"/>
  <c r="H17" i="4"/>
  <c r="H29" i="4"/>
  <c r="H25" i="10"/>
  <c r="H16" i="9"/>
  <c r="H20" i="4"/>
  <c r="H19" i="11"/>
  <c r="H18" i="10"/>
  <c r="H17" i="9"/>
  <c r="H25" i="9"/>
  <c r="H24" i="8"/>
  <c r="H23" i="7"/>
  <c r="H22" i="6"/>
  <c r="H21" i="5"/>
  <c r="H28" i="9"/>
  <c r="H29" i="11"/>
  <c r="H31" i="9"/>
  <c r="H30" i="6"/>
  <c r="G78" i="9"/>
  <c r="N78" i="9" s="1"/>
  <c r="H16" i="4"/>
  <c r="H16" i="10"/>
  <c r="H16" i="8"/>
  <c r="H21" i="4"/>
  <c r="H20" i="11"/>
  <c r="H19" i="10"/>
  <c r="H18" i="9"/>
  <c r="H17" i="8"/>
  <c r="H25" i="8"/>
  <c r="H24" i="7"/>
  <c r="H23" i="6"/>
  <c r="H22" i="5"/>
  <c r="H28" i="8"/>
  <c r="H30" i="11"/>
  <c r="H29" i="8"/>
  <c r="H31" i="6"/>
  <c r="G78" i="8"/>
  <c r="N78" i="8" s="1"/>
  <c r="G32" i="10"/>
  <c r="M19" i="14" s="1"/>
  <c r="H28" i="10"/>
  <c r="G78" i="10"/>
  <c r="H16" i="7"/>
  <c r="H22" i="4"/>
  <c r="H21" i="11"/>
  <c r="H20" i="10"/>
  <c r="H19" i="9"/>
  <c r="H18" i="8"/>
  <c r="H17" i="7"/>
  <c r="H25" i="7"/>
  <c r="H24" i="6"/>
  <c r="H23" i="5"/>
  <c r="H28" i="7"/>
  <c r="H31" i="11"/>
  <c r="H30" i="8"/>
  <c r="H29" i="5"/>
  <c r="G78" i="7"/>
  <c r="H19" i="4"/>
  <c r="H16" i="6"/>
  <c r="H23" i="4"/>
  <c r="H22" i="11"/>
  <c r="H21" i="10"/>
  <c r="H20" i="9"/>
  <c r="H19" i="8"/>
  <c r="H18" i="7"/>
  <c r="H17" i="6"/>
  <c r="H25" i="6"/>
  <c r="H24" i="5"/>
  <c r="H28" i="6"/>
  <c r="H29" i="10"/>
  <c r="H30" i="5"/>
  <c r="G78" i="6"/>
  <c r="H25" i="4"/>
  <c r="H17" i="10"/>
  <c r="H16" i="5"/>
  <c r="H17" i="5"/>
  <c r="H25" i="5"/>
  <c r="H28" i="5"/>
  <c r="H31" i="5"/>
  <c r="G32" i="4"/>
  <c r="I32" i="7"/>
  <c r="I32" i="9"/>
  <c r="I32" i="5"/>
  <c r="I32" i="6"/>
  <c r="I32" i="4"/>
  <c r="I32" i="11"/>
  <c r="I32" i="8"/>
  <c r="N32" i="9" l="1"/>
  <c r="M54" i="9"/>
  <c r="M55" i="9" s="1"/>
  <c r="O16" i="14"/>
  <c r="G79" i="8"/>
  <c r="N90" i="8"/>
  <c r="G79" i="7"/>
  <c r="K90" i="7"/>
  <c r="N78" i="10"/>
  <c r="M67" i="10"/>
  <c r="N32" i="8"/>
  <c r="O23" i="14"/>
  <c r="M54" i="8"/>
  <c r="N90" i="10"/>
  <c r="M79" i="10"/>
  <c r="N79" i="8"/>
  <c r="M91" i="8"/>
  <c r="N78" i="7"/>
  <c r="K78" i="7"/>
  <c r="G54" i="4"/>
  <c r="K32" i="4"/>
  <c r="M17" i="14"/>
  <c r="I54" i="8"/>
  <c r="I55" i="8" s="1"/>
  <c r="N23" i="14"/>
  <c r="K32" i="6"/>
  <c r="M20" i="14"/>
  <c r="N32" i="6"/>
  <c r="O20" i="14"/>
  <c r="M54" i="6"/>
  <c r="G54" i="11"/>
  <c r="K54" i="11" s="1"/>
  <c r="M21" i="14"/>
  <c r="K78" i="6"/>
  <c r="N78" i="6"/>
  <c r="I54" i="11"/>
  <c r="N21" i="14"/>
  <c r="I54" i="10"/>
  <c r="I55" i="10" s="1"/>
  <c r="N19" i="14"/>
  <c r="N32" i="4"/>
  <c r="M54" i="4"/>
  <c r="M55" i="4" s="1"/>
  <c r="N55" i="4" s="1"/>
  <c r="O17" i="14"/>
  <c r="N32" i="5"/>
  <c r="O18" i="14"/>
  <c r="M54" i="5"/>
  <c r="N79" i="9"/>
  <c r="N90" i="7"/>
  <c r="M79" i="7"/>
  <c r="N90" i="4"/>
  <c r="K90" i="4"/>
  <c r="H90" i="4"/>
  <c r="N78" i="5"/>
  <c r="M67" i="5"/>
  <c r="I54" i="9"/>
  <c r="N16" i="14"/>
  <c r="N32" i="7"/>
  <c r="O22" i="14"/>
  <c r="M54" i="7"/>
  <c r="M55" i="7" s="1"/>
  <c r="N32" i="11"/>
  <c r="O21" i="14"/>
  <c r="M54" i="11"/>
  <c r="I54" i="7"/>
  <c r="N22" i="14"/>
  <c r="I54" i="4"/>
  <c r="N17" i="14"/>
  <c r="I54" i="6"/>
  <c r="N20" i="14"/>
  <c r="H88" i="4"/>
  <c r="H80" i="4"/>
  <c r="H87" i="4"/>
  <c r="K79" i="4"/>
  <c r="H86" i="4"/>
  <c r="H85" i="4"/>
  <c r="H84" i="4"/>
  <c r="H81" i="4"/>
  <c r="H83" i="4"/>
  <c r="H82" i="4"/>
  <c r="H89" i="4"/>
  <c r="M18" i="14"/>
  <c r="K32" i="5"/>
  <c r="N32" i="10"/>
  <c r="M54" i="10"/>
  <c r="O19" i="14"/>
  <c r="I54" i="5"/>
  <c r="N18" i="14"/>
  <c r="G67" i="4"/>
  <c r="H78" i="4"/>
  <c r="K78" i="4"/>
  <c r="G91" i="5"/>
  <c r="N79" i="5"/>
  <c r="G54" i="7"/>
  <c r="K32" i="7"/>
  <c r="M22" i="14"/>
  <c r="M91" i="9"/>
  <c r="N90" i="11"/>
  <c r="M79" i="11"/>
  <c r="N90" i="6"/>
  <c r="N78" i="4"/>
  <c r="M67" i="4"/>
  <c r="K32" i="14"/>
  <c r="J54" i="14"/>
  <c r="K78" i="14"/>
  <c r="J67" i="14"/>
  <c r="G73" i="14"/>
  <c r="H78" i="14"/>
  <c r="G69" i="14"/>
  <c r="G71" i="14"/>
  <c r="G77" i="14"/>
  <c r="G68" i="14"/>
  <c r="G72" i="14"/>
  <c r="G75" i="14"/>
  <c r="G70" i="14"/>
  <c r="G78" i="14"/>
  <c r="G76" i="14"/>
  <c r="E76" i="14"/>
  <c r="E68" i="14"/>
  <c r="E73" i="14"/>
  <c r="H67" i="14"/>
  <c r="E77" i="14"/>
  <c r="E74" i="14"/>
  <c r="E70" i="14"/>
  <c r="E69" i="14"/>
  <c r="E71" i="14"/>
  <c r="E75" i="14"/>
  <c r="E72" i="14"/>
  <c r="E78" i="14"/>
  <c r="G83" i="14"/>
  <c r="F91" i="14"/>
  <c r="G81" i="14"/>
  <c r="G88" i="14"/>
  <c r="G80" i="14"/>
  <c r="G84" i="14"/>
  <c r="G89" i="14"/>
  <c r="G86" i="14"/>
  <c r="G85" i="14"/>
  <c r="G82" i="14"/>
  <c r="G87" i="14"/>
  <c r="F55" i="14"/>
  <c r="H90" i="14"/>
  <c r="D79" i="14"/>
  <c r="E90" i="14" s="1"/>
  <c r="H32" i="14"/>
  <c r="D54" i="14"/>
  <c r="I79" i="11"/>
  <c r="K79" i="11" s="1"/>
  <c r="I55" i="11"/>
  <c r="I67" i="11"/>
  <c r="H85" i="11"/>
  <c r="H84" i="11"/>
  <c r="H83" i="11"/>
  <c r="H82" i="11"/>
  <c r="H89" i="11"/>
  <c r="H81" i="11"/>
  <c r="H87" i="11"/>
  <c r="H86" i="11"/>
  <c r="H80" i="11"/>
  <c r="H88" i="11"/>
  <c r="H90" i="11"/>
  <c r="K32" i="11"/>
  <c r="G67" i="11"/>
  <c r="N67" i="11" s="1"/>
  <c r="K78" i="11"/>
  <c r="I79" i="10"/>
  <c r="J90" i="10" s="1"/>
  <c r="J49" i="10"/>
  <c r="J47" i="10"/>
  <c r="J52" i="10"/>
  <c r="J46" i="10"/>
  <c r="J53" i="10"/>
  <c r="J45" i="10"/>
  <c r="J51" i="10"/>
  <c r="J50" i="10"/>
  <c r="J44" i="10"/>
  <c r="J48" i="10"/>
  <c r="I67" i="10"/>
  <c r="J78" i="10" s="1"/>
  <c r="J54" i="10"/>
  <c r="H82" i="10"/>
  <c r="H89" i="10"/>
  <c r="H88" i="10"/>
  <c r="H87" i="10"/>
  <c r="H80" i="10"/>
  <c r="H86" i="10"/>
  <c r="H84" i="10"/>
  <c r="H85" i="10"/>
  <c r="H83" i="10"/>
  <c r="H81" i="10"/>
  <c r="H90" i="10"/>
  <c r="K90" i="10"/>
  <c r="G67" i="10"/>
  <c r="K78" i="10"/>
  <c r="G54" i="10"/>
  <c r="K54" i="10" s="1"/>
  <c r="K32" i="10"/>
  <c r="I79" i="9"/>
  <c r="K79" i="9" s="1"/>
  <c r="I67" i="9"/>
  <c r="I55" i="9"/>
  <c r="H85" i="9"/>
  <c r="H84" i="9"/>
  <c r="H83" i="9"/>
  <c r="H82" i="9"/>
  <c r="H80" i="9"/>
  <c r="H89" i="9"/>
  <c r="H81" i="9"/>
  <c r="H88" i="9"/>
  <c r="H87" i="9"/>
  <c r="H86" i="9"/>
  <c r="H90" i="9"/>
  <c r="G67" i="9"/>
  <c r="H78" i="9" s="1"/>
  <c r="K78" i="9"/>
  <c r="G54" i="9"/>
  <c r="N54" i="9" s="1"/>
  <c r="K32" i="9"/>
  <c r="I79" i="8"/>
  <c r="K79" i="8" s="1"/>
  <c r="I67" i="8"/>
  <c r="H82" i="8"/>
  <c r="H89" i="8"/>
  <c r="H88" i="8"/>
  <c r="H80" i="8"/>
  <c r="H85" i="8"/>
  <c r="H87" i="8"/>
  <c r="H86" i="8"/>
  <c r="H84" i="8"/>
  <c r="H83" i="8"/>
  <c r="H81" i="8"/>
  <c r="H90" i="8"/>
  <c r="K90" i="8"/>
  <c r="G67" i="8"/>
  <c r="N67" i="8" s="1"/>
  <c r="K78" i="8"/>
  <c r="G54" i="8"/>
  <c r="K32" i="8"/>
  <c r="I79" i="7"/>
  <c r="I67" i="7"/>
  <c r="I55" i="7"/>
  <c r="J54" i="7" s="1"/>
  <c r="G55" i="7"/>
  <c r="H87" i="7"/>
  <c r="H86" i="7"/>
  <c r="H80" i="7"/>
  <c r="G67" i="7"/>
  <c r="J84" i="6"/>
  <c r="J88" i="6"/>
  <c r="J83" i="6"/>
  <c r="J82" i="6"/>
  <c r="J89" i="6"/>
  <c r="J81" i="6"/>
  <c r="J87" i="6"/>
  <c r="J85" i="6"/>
  <c r="J86" i="6"/>
  <c r="J80" i="6"/>
  <c r="I55" i="6"/>
  <c r="I67" i="6"/>
  <c r="J78" i="6" s="1"/>
  <c r="G79" i="6"/>
  <c r="G67" i="6"/>
  <c r="G54" i="6"/>
  <c r="K54" i="6" s="1"/>
  <c r="I79" i="5"/>
  <c r="K79" i="5" s="1"/>
  <c r="I55" i="5"/>
  <c r="I67" i="5"/>
  <c r="K67" i="5" s="1"/>
  <c r="H88" i="5"/>
  <c r="H87" i="5"/>
  <c r="H86" i="5"/>
  <c r="H83" i="5"/>
  <c r="H85" i="5"/>
  <c r="H84" i="5"/>
  <c r="H82" i="5"/>
  <c r="H80" i="5"/>
  <c r="H89" i="5"/>
  <c r="H81" i="5"/>
  <c r="H90" i="5"/>
  <c r="G54" i="5"/>
  <c r="K54" i="5" s="1"/>
  <c r="J86" i="4"/>
  <c r="J81" i="4"/>
  <c r="J85" i="4"/>
  <c r="J84" i="4"/>
  <c r="J89" i="4"/>
  <c r="J83" i="4"/>
  <c r="J80" i="4"/>
  <c r="J82" i="4"/>
  <c r="J88" i="4"/>
  <c r="J87" i="4"/>
  <c r="J73" i="4"/>
  <c r="J72" i="4"/>
  <c r="J71" i="4"/>
  <c r="J78" i="4"/>
  <c r="J70" i="4"/>
  <c r="J75" i="4"/>
  <c r="J77" i="4"/>
  <c r="I91" i="4"/>
  <c r="J74" i="4"/>
  <c r="J69" i="4"/>
  <c r="I55" i="4"/>
  <c r="J68" i="4"/>
  <c r="H48" i="7"/>
  <c r="G55" i="4"/>
  <c r="H71" i="4" l="1"/>
  <c r="H70" i="4"/>
  <c r="H77" i="4"/>
  <c r="H69" i="4"/>
  <c r="H76" i="4"/>
  <c r="H68" i="4"/>
  <c r="H72" i="4"/>
  <c r="H75" i="4"/>
  <c r="H74" i="4"/>
  <c r="K67" i="4"/>
  <c r="H73" i="4"/>
  <c r="N79" i="7"/>
  <c r="M91" i="7"/>
  <c r="N91" i="7" s="1"/>
  <c r="N79" i="10"/>
  <c r="M91" i="10"/>
  <c r="N91" i="10" s="1"/>
  <c r="K79" i="7"/>
  <c r="K79" i="14"/>
  <c r="G91" i="7"/>
  <c r="N67" i="7"/>
  <c r="K67" i="7"/>
  <c r="H81" i="7"/>
  <c r="G91" i="10"/>
  <c r="N67" i="10"/>
  <c r="G55" i="11"/>
  <c r="H49" i="11" s="1"/>
  <c r="N67" i="4"/>
  <c r="M91" i="4"/>
  <c r="K54" i="7"/>
  <c r="N54" i="7"/>
  <c r="N54" i="6"/>
  <c r="M55" i="6"/>
  <c r="N54" i="8"/>
  <c r="M55" i="8"/>
  <c r="N54" i="11"/>
  <c r="M55" i="11"/>
  <c r="N55" i="11" s="1"/>
  <c r="H88" i="7"/>
  <c r="H89" i="7"/>
  <c r="N67" i="5"/>
  <c r="M91" i="5"/>
  <c r="N91" i="5" s="1"/>
  <c r="N54" i="5"/>
  <c r="M55" i="5"/>
  <c r="K54" i="4"/>
  <c r="N54" i="4"/>
  <c r="G91" i="9"/>
  <c r="N91" i="9" s="1"/>
  <c r="H78" i="6"/>
  <c r="N67" i="6"/>
  <c r="K67" i="6"/>
  <c r="H83" i="7"/>
  <c r="H82" i="7"/>
  <c r="N54" i="10"/>
  <c r="M55" i="10"/>
  <c r="N67" i="9"/>
  <c r="K55" i="4"/>
  <c r="G91" i="4"/>
  <c r="K91" i="4" s="1"/>
  <c r="K79" i="6"/>
  <c r="N79" i="6"/>
  <c r="H84" i="7"/>
  <c r="H90" i="7"/>
  <c r="N79" i="11"/>
  <c r="M91" i="11"/>
  <c r="K91" i="5"/>
  <c r="H85" i="7"/>
  <c r="K55" i="7"/>
  <c r="N55" i="7"/>
  <c r="K67" i="14"/>
  <c r="J91" i="14"/>
  <c r="K54" i="14"/>
  <c r="J55" i="14"/>
  <c r="K55" i="14" s="1"/>
  <c r="D55" i="14"/>
  <c r="E54" i="14" s="1"/>
  <c r="H54" i="14"/>
  <c r="G52" i="14"/>
  <c r="G44" i="14"/>
  <c r="G49" i="14"/>
  <c r="G50" i="14"/>
  <c r="G47" i="14"/>
  <c r="G46" i="14"/>
  <c r="G53" i="14"/>
  <c r="G45" i="14"/>
  <c r="G51" i="14"/>
  <c r="G48" i="14"/>
  <c r="G54" i="14"/>
  <c r="E86" i="14"/>
  <c r="E89" i="14"/>
  <c r="E83" i="14"/>
  <c r="E87" i="14"/>
  <c r="E84" i="14"/>
  <c r="E88" i="14"/>
  <c r="E80" i="14"/>
  <c r="E85" i="14"/>
  <c r="H79" i="14"/>
  <c r="E81" i="14"/>
  <c r="E82" i="14"/>
  <c r="D91" i="14"/>
  <c r="H91" i="14" s="1"/>
  <c r="J90" i="11"/>
  <c r="H51" i="11"/>
  <c r="H45" i="11"/>
  <c r="H44" i="11"/>
  <c r="H50" i="11"/>
  <c r="H46" i="11"/>
  <c r="H53" i="11"/>
  <c r="H47" i="11"/>
  <c r="H48" i="11"/>
  <c r="H52" i="11"/>
  <c r="H54" i="11"/>
  <c r="J83" i="11"/>
  <c r="J82" i="11"/>
  <c r="J89" i="11"/>
  <c r="J81" i="11"/>
  <c r="J88" i="11"/>
  <c r="J80" i="11"/>
  <c r="J87" i="11"/>
  <c r="J85" i="11"/>
  <c r="J86" i="11"/>
  <c r="J84" i="11"/>
  <c r="J48" i="11"/>
  <c r="J47" i="11"/>
  <c r="J46" i="11"/>
  <c r="J53" i="11"/>
  <c r="J45" i="11"/>
  <c r="J52" i="11"/>
  <c r="J44" i="11"/>
  <c r="J50" i="11"/>
  <c r="J51" i="11"/>
  <c r="J49" i="11"/>
  <c r="K55" i="11"/>
  <c r="J54" i="11"/>
  <c r="J72" i="11"/>
  <c r="J71" i="11"/>
  <c r="J70" i="11"/>
  <c r="J77" i="11"/>
  <c r="J69" i="11"/>
  <c r="J73" i="11"/>
  <c r="J76" i="11"/>
  <c r="J68" i="11"/>
  <c r="J74" i="11"/>
  <c r="J75" i="11"/>
  <c r="I91" i="11"/>
  <c r="J78" i="11"/>
  <c r="H70" i="11"/>
  <c r="K67" i="11"/>
  <c r="H77" i="11"/>
  <c r="H69" i="11"/>
  <c r="H75" i="11"/>
  <c r="H74" i="11"/>
  <c r="H68" i="11"/>
  <c r="H72" i="11"/>
  <c r="H73" i="11"/>
  <c r="H71" i="11"/>
  <c r="H76" i="11"/>
  <c r="G91" i="11"/>
  <c r="H78" i="11"/>
  <c r="K79" i="10"/>
  <c r="J88" i="10"/>
  <c r="J80" i="10"/>
  <c r="J87" i="10"/>
  <c r="J86" i="10"/>
  <c r="J85" i="10"/>
  <c r="J82" i="10"/>
  <c r="J84" i="10"/>
  <c r="J83" i="10"/>
  <c r="J89" i="10"/>
  <c r="J81" i="10"/>
  <c r="J73" i="10"/>
  <c r="J71" i="10"/>
  <c r="J70" i="10"/>
  <c r="J77" i="10"/>
  <c r="J69" i="10"/>
  <c r="J76" i="10"/>
  <c r="J75" i="10"/>
  <c r="J72" i="10"/>
  <c r="J74" i="10"/>
  <c r="J68" i="10"/>
  <c r="I91" i="10"/>
  <c r="K91" i="10" s="1"/>
  <c r="G55" i="10"/>
  <c r="K55" i="10" s="1"/>
  <c r="H77" i="10"/>
  <c r="H69" i="10"/>
  <c r="H75" i="10"/>
  <c r="H76" i="10"/>
  <c r="H74" i="10"/>
  <c r="K67" i="10"/>
  <c r="H73" i="10"/>
  <c r="H72" i="10"/>
  <c r="H68" i="10"/>
  <c r="H71" i="10"/>
  <c r="H70" i="10"/>
  <c r="H78" i="10"/>
  <c r="J83" i="9"/>
  <c r="J82" i="9"/>
  <c r="J89" i="9"/>
  <c r="J81" i="9"/>
  <c r="J88" i="9"/>
  <c r="J87" i="9"/>
  <c r="J86" i="9"/>
  <c r="J85" i="9"/>
  <c r="J84" i="9"/>
  <c r="J80" i="9"/>
  <c r="J90" i="9"/>
  <c r="J47" i="9"/>
  <c r="J46" i="9"/>
  <c r="J53" i="9"/>
  <c r="J45" i="9"/>
  <c r="J52" i="9"/>
  <c r="J51" i="9"/>
  <c r="J50" i="9"/>
  <c r="J49" i="9"/>
  <c r="J48" i="9"/>
  <c r="J44" i="9"/>
  <c r="J54" i="9"/>
  <c r="J71" i="9"/>
  <c r="J70" i="9"/>
  <c r="J77" i="9"/>
  <c r="J69" i="9"/>
  <c r="J76" i="9"/>
  <c r="J75" i="9"/>
  <c r="J74" i="9"/>
  <c r="J73" i="9"/>
  <c r="J72" i="9"/>
  <c r="J68" i="9"/>
  <c r="I91" i="9"/>
  <c r="J78" i="9"/>
  <c r="K54" i="9"/>
  <c r="G55" i="9"/>
  <c r="N55" i="9" s="1"/>
  <c r="H76" i="9"/>
  <c r="H74" i="9"/>
  <c r="H75" i="9"/>
  <c r="H73" i="9"/>
  <c r="H72" i="9"/>
  <c r="H71" i="9"/>
  <c r="H70" i="9"/>
  <c r="H68" i="9"/>
  <c r="K67" i="9"/>
  <c r="H77" i="9"/>
  <c r="H69" i="9"/>
  <c r="J88" i="8"/>
  <c r="J86" i="8"/>
  <c r="J87" i="8"/>
  <c r="J85" i="8"/>
  <c r="J80" i="8"/>
  <c r="J84" i="8"/>
  <c r="J82" i="8"/>
  <c r="J83" i="8"/>
  <c r="J89" i="8"/>
  <c r="J81" i="8"/>
  <c r="J90" i="8"/>
  <c r="J47" i="8"/>
  <c r="J46" i="8"/>
  <c r="J44" i="8"/>
  <c r="J53" i="8"/>
  <c r="J45" i="8"/>
  <c r="J52" i="8"/>
  <c r="J51" i="8"/>
  <c r="J50" i="8"/>
  <c r="J49" i="8"/>
  <c r="J48" i="8"/>
  <c r="J54" i="8"/>
  <c r="J71" i="8"/>
  <c r="J70" i="8"/>
  <c r="J68" i="8"/>
  <c r="J77" i="8"/>
  <c r="J69" i="8"/>
  <c r="J76" i="8"/>
  <c r="J75" i="8"/>
  <c r="J74" i="8"/>
  <c r="J73" i="8"/>
  <c r="J72" i="8"/>
  <c r="I91" i="8"/>
  <c r="J78" i="8"/>
  <c r="H76" i="8"/>
  <c r="H68" i="8"/>
  <c r="H75" i="8"/>
  <c r="H72" i="8"/>
  <c r="H71" i="8"/>
  <c r="H74" i="8"/>
  <c r="K67" i="8"/>
  <c r="H73" i="8"/>
  <c r="H70" i="8"/>
  <c r="H77" i="8"/>
  <c r="H69" i="8"/>
  <c r="G91" i="8"/>
  <c r="N91" i="8" s="1"/>
  <c r="K54" i="8"/>
  <c r="G55" i="8"/>
  <c r="H54" i="8" s="1"/>
  <c r="H78" i="8"/>
  <c r="J88" i="7"/>
  <c r="J80" i="7"/>
  <c r="J87" i="7"/>
  <c r="J86" i="7"/>
  <c r="J85" i="7"/>
  <c r="J84" i="7"/>
  <c r="J83" i="7"/>
  <c r="J82" i="7"/>
  <c r="J89" i="7"/>
  <c r="J81" i="7"/>
  <c r="J90" i="7"/>
  <c r="J46" i="7"/>
  <c r="J53" i="7"/>
  <c r="J45" i="7"/>
  <c r="J52" i="7"/>
  <c r="J44" i="7"/>
  <c r="J51" i="7"/>
  <c r="J50" i="7"/>
  <c r="J49" i="7"/>
  <c r="J48" i="7"/>
  <c r="J47" i="7"/>
  <c r="J74" i="7"/>
  <c r="J73" i="7"/>
  <c r="J72" i="7"/>
  <c r="J71" i="7"/>
  <c r="J70" i="7"/>
  <c r="J77" i="7"/>
  <c r="J69" i="7"/>
  <c r="J76" i="7"/>
  <c r="J68" i="7"/>
  <c r="J75" i="7"/>
  <c r="I91" i="7"/>
  <c r="J78" i="7"/>
  <c r="H45" i="7"/>
  <c r="H53" i="7"/>
  <c r="H54" i="7"/>
  <c r="H52" i="7"/>
  <c r="H50" i="7"/>
  <c r="H49" i="7"/>
  <c r="H51" i="7"/>
  <c r="H46" i="7"/>
  <c r="H47" i="7"/>
  <c r="H44" i="7"/>
  <c r="H71" i="7"/>
  <c r="H77" i="7"/>
  <c r="H70" i="7"/>
  <c r="H76" i="7"/>
  <c r="H75" i="7"/>
  <c r="H73" i="7"/>
  <c r="H74" i="7"/>
  <c r="H68" i="7"/>
  <c r="H72" i="7"/>
  <c r="H69" i="7"/>
  <c r="H78" i="7"/>
  <c r="J74" i="6"/>
  <c r="J68" i="6"/>
  <c r="J71" i="6"/>
  <c r="J73" i="6"/>
  <c r="J70" i="6"/>
  <c r="J72" i="6"/>
  <c r="J77" i="6"/>
  <c r="J69" i="6"/>
  <c r="J76" i="6"/>
  <c r="J75" i="6"/>
  <c r="I91" i="6"/>
  <c r="J49" i="6"/>
  <c r="J46" i="6"/>
  <c r="J47" i="6"/>
  <c r="J53" i="6"/>
  <c r="J45" i="6"/>
  <c r="J52" i="6"/>
  <c r="J48" i="6"/>
  <c r="J51" i="6"/>
  <c r="J50" i="6"/>
  <c r="J44" i="6"/>
  <c r="J54" i="6"/>
  <c r="H87" i="6"/>
  <c r="H85" i="6"/>
  <c r="H86" i="6"/>
  <c r="H84" i="6"/>
  <c r="H80" i="6"/>
  <c r="H83" i="6"/>
  <c r="H89" i="6"/>
  <c r="H82" i="6"/>
  <c r="H81" i="6"/>
  <c r="H88" i="6"/>
  <c r="H90" i="6"/>
  <c r="G55" i="6"/>
  <c r="G91" i="6"/>
  <c r="H70" i="6"/>
  <c r="H77" i="6"/>
  <c r="H69" i="6"/>
  <c r="H75" i="6"/>
  <c r="H74" i="6"/>
  <c r="H72" i="6"/>
  <c r="H73" i="6"/>
  <c r="H68" i="6"/>
  <c r="H71" i="6"/>
  <c r="H76" i="6"/>
  <c r="J90" i="5"/>
  <c r="J88" i="5"/>
  <c r="J87" i="5"/>
  <c r="J86" i="5"/>
  <c r="J81" i="5"/>
  <c r="J85" i="5"/>
  <c r="J84" i="5"/>
  <c r="J80" i="5"/>
  <c r="J83" i="5"/>
  <c r="J82" i="5"/>
  <c r="J89" i="5"/>
  <c r="J47" i="5"/>
  <c r="J46" i="5"/>
  <c r="J53" i="5"/>
  <c r="J45" i="5"/>
  <c r="J52" i="5"/>
  <c r="J51" i="5"/>
  <c r="J44" i="5"/>
  <c r="J50" i="5"/>
  <c r="J49" i="5"/>
  <c r="J48" i="5"/>
  <c r="J70" i="5"/>
  <c r="J69" i="5"/>
  <c r="J77" i="5"/>
  <c r="J76" i="5"/>
  <c r="J75" i="5"/>
  <c r="J74" i="5"/>
  <c r="J73" i="5"/>
  <c r="J71" i="5"/>
  <c r="J72" i="5"/>
  <c r="J68" i="5"/>
  <c r="I91" i="5"/>
  <c r="J54" i="5"/>
  <c r="J78" i="5"/>
  <c r="G55" i="5"/>
  <c r="K55" i="5" s="1"/>
  <c r="J52" i="4"/>
  <c r="J50" i="4"/>
  <c r="J49" i="4"/>
  <c r="J48" i="4"/>
  <c r="J47" i="4"/>
  <c r="J46" i="4"/>
  <c r="J51" i="4"/>
  <c r="J53" i="4"/>
  <c r="J45" i="4"/>
  <c r="J44" i="4"/>
  <c r="J54" i="4"/>
  <c r="H52" i="4"/>
  <c r="H51" i="4"/>
  <c r="H50" i="4"/>
  <c r="H49" i="4"/>
  <c r="H48" i="4"/>
  <c r="H47" i="4"/>
  <c r="H46" i="4"/>
  <c r="H53" i="4"/>
  <c r="H45" i="4"/>
  <c r="H44" i="4"/>
  <c r="H48" i="10"/>
  <c r="H54" i="4"/>
  <c r="N55" i="6" l="1"/>
  <c r="H54" i="6"/>
  <c r="K55" i="6"/>
  <c r="K91" i="14"/>
  <c r="N91" i="11"/>
  <c r="K91" i="6"/>
  <c r="N91" i="6"/>
  <c r="N55" i="10"/>
  <c r="N91" i="4"/>
  <c r="K91" i="7"/>
  <c r="N55" i="5"/>
  <c r="N55" i="8"/>
  <c r="E47" i="14"/>
  <c r="E53" i="14"/>
  <c r="E52" i="14"/>
  <c r="E44" i="14"/>
  <c r="E45" i="14"/>
  <c r="E49" i="14"/>
  <c r="E48" i="14"/>
  <c r="E46" i="14"/>
  <c r="H55" i="14"/>
  <c r="E51" i="14"/>
  <c r="E50" i="14"/>
  <c r="K91" i="11"/>
  <c r="H50" i="10"/>
  <c r="H52" i="10"/>
  <c r="H45" i="10"/>
  <c r="H53" i="10"/>
  <c r="H51" i="10"/>
  <c r="H54" i="10"/>
  <c r="H46" i="10"/>
  <c r="H44" i="10"/>
  <c r="H49" i="10"/>
  <c r="H47" i="10"/>
  <c r="K91" i="9"/>
  <c r="K55" i="9"/>
  <c r="H53" i="9"/>
  <c r="H47" i="9"/>
  <c r="H45" i="9"/>
  <c r="H54" i="9"/>
  <c r="H52" i="9"/>
  <c r="H51" i="9"/>
  <c r="H49" i="9"/>
  <c r="H50" i="9"/>
  <c r="H44" i="9"/>
  <c r="H46" i="9"/>
  <c r="H48" i="9"/>
  <c r="K91" i="8"/>
  <c r="K55" i="8"/>
  <c r="H48" i="8"/>
  <c r="H45" i="8"/>
  <c r="H47" i="8"/>
  <c r="H51" i="8"/>
  <c r="H44" i="8"/>
  <c r="H46" i="8"/>
  <c r="H53" i="8"/>
  <c r="H52" i="8"/>
  <c r="H49" i="8"/>
  <c r="H50" i="8"/>
  <c r="H45" i="6"/>
  <c r="H51" i="6"/>
  <c r="H48" i="6"/>
  <c r="H50" i="6"/>
  <c r="H52" i="6"/>
  <c r="H47" i="6"/>
  <c r="H49" i="6"/>
  <c r="H44" i="6"/>
  <c r="H46" i="6"/>
  <c r="H53" i="6"/>
  <c r="H52" i="5"/>
  <c r="H51" i="5"/>
  <c r="H50" i="5"/>
  <c r="H46" i="5"/>
  <c r="H48" i="5"/>
  <c r="H49" i="5"/>
  <c r="H44" i="5"/>
  <c r="H47" i="5"/>
  <c r="H53" i="5"/>
  <c r="H45" i="5"/>
  <c r="H54" i="5"/>
</calcChain>
</file>

<file path=xl/sharedStrings.xml><?xml version="1.0" encoding="utf-8"?>
<sst xmlns="http://schemas.openxmlformats.org/spreadsheetml/2006/main" count="884" uniqueCount="229">
  <si>
    <t xml:space="preserve">Información ampliada del Reporte Regional </t>
  </si>
  <si>
    <t>Macro Región Centro</t>
  </si>
  <si>
    <t>Índice</t>
  </si>
  <si>
    <t>Áncash</t>
  </si>
  <si>
    <t>Apurímac</t>
  </si>
  <si>
    <t>Ayacucho</t>
  </si>
  <si>
    <t>Huancavelica</t>
  </si>
  <si>
    <t>Huánuco</t>
  </si>
  <si>
    <t>Ica</t>
  </si>
  <si>
    <t>Junín</t>
  </si>
  <si>
    <t>Pasco</t>
  </si>
  <si>
    <t>Total</t>
  </si>
  <si>
    <t>PIM</t>
  </si>
  <si>
    <t>Proyecto</t>
  </si>
  <si>
    <t>  53.0</t>
  </si>
  <si>
    <t>2484876: ADQUISICION DE MONITOR DE FUNCIONES VITALES, VENTILADOR MECANICO, VENTILADOR DE TRANSPORTE Y DESFIBRILADOR; ADEMAS DE OTROS ACTIVOS EN EL(LA) EESS VICTOR RAMOS GUARDIA - HUARAZ - HUARAZ DISTRITO DE HUARAZ, PROVINCIA HUARAZ, DEPARTAMENTO ANCASH</t>
  </si>
  <si>
    <t>2484819: ADQUISICION DE MONITOR DE FUNCIONES VITALES, VENTILADOR MECANICO, VENTILADOR DE TRANSPORTE Y DESFIBRILADOR; ADEMAS DE OTROS ACTIVOS EN EL(LA) EESS ELEAZAR GUZMAN BARRON - NUEVO CHIMBOTE DISTRITO DE NUEVO CHIMBOTE, PROVINCIA SANTA, DEPARTAMENTO ANCASH</t>
  </si>
  <si>
    <t>  92.6</t>
  </si>
  <si>
    <t>2428425: REHABILITACION DE LOS SERVICIOS DE SALUD DEL ESTABLECIMIENTO DE SALUD MAGDALENA NUEVA, DISTRITO DE CHIMBOTE, PROVINCIA SANTA, DEPARTAMENTO ANCASH</t>
  </si>
  <si>
    <t>  0.0</t>
  </si>
  <si>
    <t>2409087: RECUPERACION DE LOS SERVICIOS DE SALUD DEL PUESTO DE SALUD (I-1) SAPCHA - DISTRITO DE ACOCHACA - PROVINCIA DE ASUNCION - DEPARTAMENTO DE ANCASH</t>
  </si>
  <si>
    <t>  98.2</t>
  </si>
  <si>
    <t>2386577: MEJORAMIENTO DE LOS SERVICIOS DE SALUD DEL HOSPITAL DE APOYO YUNGAY, DISTRITO Y PROVINCIA DE YUNGAY, DEPARTAMENTO ANCASH</t>
  </si>
  <si>
    <t>  90.0</t>
  </si>
  <si>
    <t>2386533: MEJORAMIENTO Y AMPLIACION DE LOS SERVICIOS DE SALUD DEL HOSPITAL DE APOYO DE POMABAMBA ANTONIO CALDAS DOMINGUEZ, BARRIO DE HUAJTACHACRA, DISTRITO Y PROVINCIA DE POMABAMBA, DEPARTAMENTO DE ANCASH</t>
  </si>
  <si>
    <t>2386498: MEJORAMIENTO DE LOS SERVICIOS DE SALUD DEL HOSPITAL DE APOYO RECUAY - DISTRITO RECUAY, PROVINCIA RECUAY, DEPARTAMENTO DE ANCASH</t>
  </si>
  <si>
    <t>2362485: MEJORAMIENTO Y AMPLIACION LOS SERVICIOS DE SALUD DEL HOSPITAL DE APOYO DE CARAZ SAN JUAN DE DIOS, BARRIO DE MANCHURIA, CENTRO POBLADO DE CARAZ - DISTRITO DE CARAZ - PROVINCIA DE HUAYLAS, DEPARTAMENTO DE ANCASH</t>
  </si>
  <si>
    <t>2286124: MEJORAMIENTO DE LOS SERVICIOS DE SALUD DEL ESTABLECIMIENTO DE SALUD HUARI, DISTRITO Y PROVINCIA DE HUARI DEPARTAMENTO DE ANCASH</t>
  </si>
  <si>
    <t>  99.9</t>
  </si>
  <si>
    <t>2285573: MEJORAMIENTO DE LOS SERVICIOS DE SALUD DEL ESTABLECIMIENTO DE SALUD PROGRESO, DEL DISTRITO DE CHIMBOTE, PROVINCIA DE SANTA, DEPARTAMENTO DE ANCASH</t>
  </si>
  <si>
    <t>2194935: MEJORAMIENTO DE LOS SERVICIOS DE SALUD DEL HOSPITAL DE HUARMEY, DISTRITO DE HUARMEY, PROVINCIA DE HUARMEY-REGION ANCASH</t>
  </si>
  <si>
    <t>  12.3</t>
  </si>
  <si>
    <t>2089754: EXPEDIENTES TECNICOS, ESTUDIOS DE PRE-INVERSION Y OTROS ESTUDIOS - PLAN INTEGRAL PARA LA RECONSTRUCCION CON CAMBIOS</t>
  </si>
  <si>
    <t>Devengado </t>
  </si>
  <si>
    <t>Avance % </t>
  </si>
  <si>
    <t> 38.1</t>
  </si>
  <si>
    <t>Departamento (Meta) 02: ANCASH</t>
  </si>
  <si>
    <t>Sector 11: SALUD</t>
  </si>
  <si>
    <t>Nivel de Gobierno E: GOBIERNO NACIONAL</t>
  </si>
  <si>
    <t>Función 20: SALUD</t>
  </si>
  <si>
    <t>TOTAL</t>
  </si>
  <si>
    <t> 0.0</t>
  </si>
  <si>
    <t>Sector 01: PRESIDENCIA CONSEJO MINISTROS</t>
  </si>
  <si>
    <t>Año de Ejecución: 2020</t>
  </si>
  <si>
    <t>Incluye: Sólo Proyectos</t>
  </si>
  <si>
    <t>Ejecución de proyectos a nivel de gobierno regional por proyectos</t>
  </si>
  <si>
    <t xml:space="preserve">1. Exportaciones según Sector </t>
  </si>
  <si>
    <t>Sectores</t>
  </si>
  <si>
    <t>No tradicional</t>
  </si>
  <si>
    <t>Tradicional</t>
  </si>
  <si>
    <t>Par.% FOB</t>
  </si>
  <si>
    <t>FOB 2021</t>
  </si>
  <si>
    <t>FOB 2020</t>
  </si>
  <si>
    <t>Var. % 21/20</t>
  </si>
  <si>
    <t>(Valor FOB a octubre en Millones de US$)</t>
  </si>
  <si>
    <t>Exportaciones Tradicionales y No Tradicionales 2020-2021</t>
  </si>
  <si>
    <t>Fuente: Camtrade Plus</t>
  </si>
  <si>
    <t>Elaboración: CIE -PERUCÁMARAS</t>
  </si>
  <si>
    <t>Exportaciones: Principales Socios Comerciales 2020-2021</t>
  </si>
  <si>
    <t>País</t>
  </si>
  <si>
    <t>Otros</t>
  </si>
  <si>
    <t>2. Exportaciones: Principales Socios comerciales</t>
  </si>
  <si>
    <t>3. Exportaciones: Principales productos según sector</t>
  </si>
  <si>
    <t>Principales Exportaciones Tradicionales y No Tradicionales 2020-2021</t>
  </si>
  <si>
    <t>Áncash: Exportaciones 2021*</t>
  </si>
  <si>
    <t>* A octubre 2021</t>
  </si>
  <si>
    <t>Agro no tradicional</t>
  </si>
  <si>
    <t>Químico</t>
  </si>
  <si>
    <t>Pesca No Tradicional</t>
  </si>
  <si>
    <t>Sidero Metalúrgico</t>
  </si>
  <si>
    <t>Minería No Metálica</t>
  </si>
  <si>
    <t>Textil y Confecciones</t>
  </si>
  <si>
    <t>Metal Mecánico</t>
  </si>
  <si>
    <t>Industria de Papel y Cartón</t>
  </si>
  <si>
    <t>Maderas</t>
  </si>
  <si>
    <t>Minería</t>
  </si>
  <si>
    <t>Pesca Tradicional</t>
  </si>
  <si>
    <t>Agro Tradicional</t>
  </si>
  <si>
    <t>Petróleo y Gas Natural</t>
  </si>
  <si>
    <t>China</t>
  </si>
  <si>
    <t>Alemania</t>
  </si>
  <si>
    <t>Japón</t>
  </si>
  <si>
    <t>EE.UU.</t>
  </si>
  <si>
    <t>Bélgica</t>
  </si>
  <si>
    <t>España</t>
  </si>
  <si>
    <t>Corea del Sur</t>
  </si>
  <si>
    <t>Países Bajos</t>
  </si>
  <si>
    <t>Chile</t>
  </si>
  <si>
    <t>Bulgaria</t>
  </si>
  <si>
    <t>Arándanos</t>
  </si>
  <si>
    <t>Paltas</t>
  </si>
  <si>
    <t>Mangos</t>
  </si>
  <si>
    <t>Espárragos</t>
  </si>
  <si>
    <t>Arvejas</t>
  </si>
  <si>
    <t>Barra de hierro</t>
  </si>
  <si>
    <t>Acidos grasos</t>
  </si>
  <si>
    <t>Jureles</t>
  </si>
  <si>
    <t>Caballas</t>
  </si>
  <si>
    <t>Mangos y mangostanes</t>
  </si>
  <si>
    <t>Cobre</t>
  </si>
  <si>
    <t>Zinc</t>
  </si>
  <si>
    <t>Harina de pescado</t>
  </si>
  <si>
    <t>Aceite de pescado</t>
  </si>
  <si>
    <t>Oro</t>
  </si>
  <si>
    <t>Molibdeno</t>
  </si>
  <si>
    <t>Plata</t>
  </si>
  <si>
    <t>Plomo</t>
  </si>
  <si>
    <t>Otras grasas de pescado</t>
  </si>
  <si>
    <t>Minerales de oro y concentrados</t>
  </si>
  <si>
    <t>Apurímac: Exportaciones 2021*</t>
  </si>
  <si>
    <t>Agro No Tradicional</t>
  </si>
  <si>
    <t>Textil y confecciones</t>
  </si>
  <si>
    <t>India</t>
  </si>
  <si>
    <t>Filipinas</t>
  </si>
  <si>
    <t>Canadá</t>
  </si>
  <si>
    <t>Tailandia</t>
  </si>
  <si>
    <t>Semilas y frutos oleaginosos</t>
  </si>
  <si>
    <t>Tara en polvo</t>
  </si>
  <si>
    <t>Kiwicha</t>
  </si>
  <si>
    <t>Quinua</t>
  </si>
  <si>
    <t>Tshirts y camisetas</t>
  </si>
  <si>
    <t>Remolques</t>
  </si>
  <si>
    <t>Cereales</t>
  </si>
  <si>
    <t>Cajas de papel</t>
  </si>
  <si>
    <t>Jengible (kion)</t>
  </si>
  <si>
    <t>Hierro</t>
  </si>
  <si>
    <t>Café</t>
  </si>
  <si>
    <t>Joyería</t>
  </si>
  <si>
    <t>Pieles y Cueros</t>
  </si>
  <si>
    <t>Artesanía</t>
  </si>
  <si>
    <t>Calzado</t>
  </si>
  <si>
    <t>Suiza</t>
  </si>
  <si>
    <t>Emiratos Árabes</t>
  </si>
  <si>
    <t>Turquía</t>
  </si>
  <si>
    <t>Micílagos de semilla de tara</t>
  </si>
  <si>
    <t>Follaje</t>
  </si>
  <si>
    <t>Frijoles</t>
  </si>
  <si>
    <t>Cacao en grano</t>
  </si>
  <si>
    <t>Cochinilla</t>
  </si>
  <si>
    <t>Semillas y frutos oleaginosos</t>
  </si>
  <si>
    <t>Artículos confeccionados</t>
  </si>
  <si>
    <t>Otroas</t>
  </si>
  <si>
    <t>Minerales de oro</t>
  </si>
  <si>
    <t>Café sin tostar</t>
  </si>
  <si>
    <t>Ayacucho: Exportaciones 2021*</t>
  </si>
  <si>
    <t>Huancavelica: Exportaciones 2021*</t>
  </si>
  <si>
    <t>México</t>
  </si>
  <si>
    <t>Reino Unido</t>
  </si>
  <si>
    <t>Filetes congelados de trucha</t>
  </si>
  <si>
    <t>Máquinas y aparatos</t>
  </si>
  <si>
    <t>Mantas de pelos finos</t>
  </si>
  <si>
    <t>Mantas de lana</t>
  </si>
  <si>
    <t>Artículos de cama</t>
  </si>
  <si>
    <t>Suéteres</t>
  </si>
  <si>
    <t>Insecticidas</t>
  </si>
  <si>
    <t>Habas</t>
  </si>
  <si>
    <t>Huánuco: Exportaciones 2021*</t>
  </si>
  <si>
    <t>Italia</t>
  </si>
  <si>
    <t>Dinamarca</t>
  </si>
  <si>
    <t>Colombia</t>
  </si>
  <si>
    <t>Cacao</t>
  </si>
  <si>
    <t>Manteca de Cacao</t>
  </si>
  <si>
    <t>Pasta de cacao</t>
  </si>
  <si>
    <t>Bananas</t>
  </si>
  <si>
    <t>Flores y capullos</t>
  </si>
  <si>
    <t>Colecciones y especimenes para colec</t>
  </si>
  <si>
    <t>Cacao en polvo</t>
  </si>
  <si>
    <t>Otro</t>
  </si>
  <si>
    <t>Ica: Exportaciones 2021*</t>
  </si>
  <si>
    <t>Hong Kong</t>
  </si>
  <si>
    <t>Core del Sur</t>
  </si>
  <si>
    <t>Uvas</t>
  </si>
  <si>
    <t>Barras de hierro</t>
  </si>
  <si>
    <t>Mandarinas</t>
  </si>
  <si>
    <t>Frutos frescos</t>
  </si>
  <si>
    <t>Cebollas</t>
  </si>
  <si>
    <t>Tshirt de algodón</t>
  </si>
  <si>
    <t>Preparaciones de Anchoas</t>
  </si>
  <si>
    <t>Estaño</t>
  </si>
  <si>
    <t>Harina pescado</t>
  </si>
  <si>
    <t>Cátods</t>
  </si>
  <si>
    <t>Junín: Exportaciones 2021*</t>
  </si>
  <si>
    <t>Joyeria</t>
  </si>
  <si>
    <t>Taiwán</t>
  </si>
  <si>
    <t>Paises Bajos</t>
  </si>
  <si>
    <t>Malasia</t>
  </si>
  <si>
    <t>Jengibre (Kion)</t>
  </si>
  <si>
    <t>Filetes de truchas</t>
  </si>
  <si>
    <t>Naranjas</t>
  </si>
  <si>
    <t>Cúrcuma</t>
  </si>
  <si>
    <t>Piñas</t>
  </si>
  <si>
    <t>Hortalizas</t>
  </si>
  <si>
    <t>Mucílagos</t>
  </si>
  <si>
    <t>Oro en demás formas</t>
  </si>
  <si>
    <t>Concentrado de Zinc</t>
  </si>
  <si>
    <t>Café sin tostar, descafeinar</t>
  </si>
  <si>
    <t>Lana</t>
  </si>
  <si>
    <t>Pasco: Exportaciones 2021*</t>
  </si>
  <si>
    <t>Namibia</t>
  </si>
  <si>
    <t>Plata aleada</t>
  </si>
  <si>
    <t>Truchas</t>
  </si>
  <si>
    <t>Jugos</t>
  </si>
  <si>
    <t>Filete fresco de truchas</t>
  </si>
  <si>
    <t>Filetes congelados de truchas</t>
  </si>
  <si>
    <t>Hígados, huevas y lechas de pescado</t>
  </si>
  <si>
    <t>Maca</t>
  </si>
  <si>
    <t>Frutos capsicum</t>
  </si>
  <si>
    <t>Aparatos y dispositivos de torref</t>
  </si>
  <si>
    <t>Café tostado</t>
  </si>
  <si>
    <t>Macro Región Centro: Exportaciones 2021*</t>
  </si>
  <si>
    <t>Uvas frescas</t>
  </si>
  <si>
    <t>Barras de hierro o acero</t>
  </si>
  <si>
    <t>Demás frutos frescos</t>
  </si>
  <si>
    <t>Jenghibre (Kion)</t>
  </si>
  <si>
    <t>Minerales de cobre</t>
  </si>
  <si>
    <t>Minerales de hierro</t>
  </si>
  <si>
    <t>Estaño sin alear</t>
  </si>
  <si>
    <t>Demás minerales de Zinc</t>
  </si>
  <si>
    <t>Demás minerales de Molibdeno</t>
  </si>
  <si>
    <t>Minerales de Plata</t>
  </si>
  <si>
    <t>Minerales de Plomo</t>
  </si>
  <si>
    <t>Macro Región Centro: Exportaciones Tradicionales y No Tradicionales 2020-2021</t>
  </si>
  <si>
    <t>Macro Región Centro: Exportaciones 2020-2021</t>
  </si>
  <si>
    <t>Var. % 21/19</t>
  </si>
  <si>
    <t>FOB 2019</t>
  </si>
  <si>
    <t>Nota: Información acumualda a octubre 2021</t>
  </si>
  <si>
    <t>Edición N° 453</t>
  </si>
  <si>
    <t>Martes 26 de enero 2022</t>
  </si>
  <si>
    <t>Exportaciones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</si>
</sst>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&quot;, &quot;dd&quot; de &quot;mmmm&quot; de &quot;yyyy"/>
    <numFmt numFmtId="165" formatCode="#,##0.0"/>
    <numFmt numFmtId="166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20"/>
      <name val="Arial Narrow"/>
      <family val="2"/>
    </font>
    <font>
      <b/>
      <sz val="20"/>
      <color theme="0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sz val="10"/>
      <color theme="5" tint="-0.249977111117893"/>
      <name val="Arial Narrow"/>
      <family val="2"/>
    </font>
    <font>
      <b/>
      <sz val="18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name val="Arial Narrow"/>
      <family val="2"/>
    </font>
    <font>
      <sz val="18"/>
      <color theme="1"/>
      <name val="Arial"/>
      <family val="2"/>
    </font>
    <font>
      <sz val="18"/>
      <color rgb="FF00B05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A9A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A6EA5"/>
        <bgColor indexed="64"/>
      </patternFill>
    </fill>
    <fill>
      <patternFill patternType="solid">
        <fgColor rgb="FFFEDED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03">
    <xf numFmtId="0" fontId="0" fillId="0" borderId="0" xfId="0"/>
    <xf numFmtId="0" fontId="3" fillId="3" borderId="0" xfId="2" applyFill="1"/>
    <xf numFmtId="0" fontId="3" fillId="0" borderId="0" xfId="2"/>
    <xf numFmtId="0" fontId="7" fillId="3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3" borderId="0" xfId="2" applyFill="1" applyAlignment="1">
      <alignment horizontal="center"/>
    </xf>
    <xf numFmtId="0" fontId="3" fillId="0" borderId="0" xfId="2" applyAlignment="1">
      <alignment horizontal="center"/>
    </xf>
    <xf numFmtId="0" fontId="3" fillId="0" borderId="0" xfId="2" applyFill="1"/>
    <xf numFmtId="0" fontId="4" fillId="0" borderId="0" xfId="2" applyFont="1" applyFill="1" applyAlignment="1" applyProtection="1">
      <alignment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0" fontId="6" fillId="0" borderId="0" xfId="2" applyFont="1" applyFill="1" applyAlignment="1">
      <alignment vertical="center"/>
    </xf>
    <xf numFmtId="0" fontId="8" fillId="0" borderId="0" xfId="2" applyFont="1" applyFill="1"/>
    <xf numFmtId="14" fontId="3" fillId="0" borderId="0" xfId="2" applyNumberFormat="1" applyFill="1"/>
    <xf numFmtId="164" fontId="11" fillId="0" borderId="0" xfId="2" applyNumberFormat="1" applyFont="1" applyFill="1" applyAlignment="1">
      <alignment vertical="center"/>
    </xf>
    <xf numFmtId="0" fontId="0" fillId="0" borderId="0" xfId="0" applyFill="1"/>
    <xf numFmtId="0" fontId="7" fillId="0" borderId="0" xfId="2" applyFont="1" applyFill="1" applyAlignment="1">
      <alignment vertical="center"/>
    </xf>
    <xf numFmtId="0" fontId="9" fillId="0" borderId="0" xfId="2" applyFont="1" applyFill="1" applyAlignment="1" applyProtection="1">
      <alignment vertical="center"/>
      <protection locked="0"/>
    </xf>
    <xf numFmtId="0" fontId="10" fillId="0" borderId="0" xfId="2" applyFont="1" applyFill="1" applyAlignment="1"/>
    <xf numFmtId="0" fontId="11" fillId="0" borderId="0" xfId="2" applyFont="1" applyFill="1" applyAlignment="1"/>
    <xf numFmtId="0" fontId="12" fillId="0" borderId="0" xfId="2" applyFont="1"/>
    <xf numFmtId="0" fontId="13" fillId="0" borderId="0" xfId="2" applyFont="1"/>
    <xf numFmtId="0" fontId="7" fillId="0" borderId="0" xfId="0" applyFont="1"/>
    <xf numFmtId="0" fontId="14" fillId="0" borderId="0" xfId="2" applyFont="1"/>
    <xf numFmtId="0" fontId="0" fillId="0" borderId="0" xfId="0" applyAlignment="1">
      <alignment horizontal="left" indent="1"/>
    </xf>
    <xf numFmtId="0" fontId="15" fillId="0" borderId="0" xfId="2" applyFont="1"/>
    <xf numFmtId="0" fontId="16" fillId="0" borderId="0" xfId="2" applyFont="1"/>
    <xf numFmtId="0" fontId="17" fillId="2" borderId="0" xfId="0" applyFont="1" applyFill="1"/>
    <xf numFmtId="0" fontId="2" fillId="2" borderId="0" xfId="0" applyFont="1" applyFill="1"/>
    <xf numFmtId="0" fontId="17" fillId="2" borderId="0" xfId="0" applyFont="1" applyFill="1" applyAlignment="1">
      <alignment horizontal="left"/>
    </xf>
    <xf numFmtId="0" fontId="19" fillId="2" borderId="0" xfId="0" applyFont="1" applyFill="1"/>
    <xf numFmtId="0" fontId="22" fillId="6" borderId="0" xfId="0" applyFont="1" applyFill="1"/>
    <xf numFmtId="0" fontId="22" fillId="6" borderId="2" xfId="0" applyFont="1" applyFill="1" applyBorder="1" applyAlignment="1">
      <alignment horizontal="left" wrapText="1"/>
    </xf>
    <xf numFmtId="3" fontId="22" fillId="6" borderId="2" xfId="0" applyNumberFormat="1" applyFont="1" applyFill="1" applyBorder="1" applyAlignment="1">
      <alignment horizontal="right"/>
    </xf>
    <xf numFmtId="0" fontId="22" fillId="6" borderId="2" xfId="0" applyFont="1" applyFill="1" applyBorder="1" applyAlignment="1">
      <alignment horizontal="right"/>
    </xf>
    <xf numFmtId="0" fontId="22" fillId="6" borderId="3" xfId="0" applyFont="1" applyFill="1" applyBorder="1" applyAlignment="1">
      <alignment horizontal="left" wrapText="1"/>
    </xf>
    <xf numFmtId="0" fontId="22" fillId="6" borderId="3" xfId="0" applyFont="1" applyFill="1" applyBorder="1" applyAlignment="1">
      <alignment horizontal="right"/>
    </xf>
    <xf numFmtId="3" fontId="22" fillId="6" borderId="3" xfId="0" applyNumberFormat="1" applyFont="1" applyFill="1" applyBorder="1" applyAlignment="1">
      <alignment horizontal="right"/>
    </xf>
    <xf numFmtId="0" fontId="23" fillId="7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right" wrapText="1"/>
    </xf>
    <xf numFmtId="3" fontId="22" fillId="6" borderId="2" xfId="0" applyNumberFormat="1" applyFont="1" applyFill="1" applyBorder="1" applyAlignment="1">
      <alignment horizontal="right" wrapText="1"/>
    </xf>
    <xf numFmtId="0" fontId="23" fillId="7" borderId="4" xfId="0" applyFont="1" applyFill="1" applyBorder="1" applyAlignment="1">
      <alignment vertical="center" wrapText="1"/>
    </xf>
    <xf numFmtId="0" fontId="23" fillId="7" borderId="4" xfId="0" applyFont="1" applyFill="1" applyBorder="1" applyAlignment="1">
      <alignment vertical="center"/>
    </xf>
    <xf numFmtId="3" fontId="22" fillId="6" borderId="0" xfId="0" applyNumberFormat="1" applyFont="1" applyFill="1" applyBorder="1" applyAlignment="1">
      <alignment horizontal="right"/>
    </xf>
    <xf numFmtId="0" fontId="22" fillId="6" borderId="0" xfId="0" applyFont="1" applyFill="1" applyBorder="1" applyAlignment="1">
      <alignment horizontal="right"/>
    </xf>
    <xf numFmtId="0" fontId="22" fillId="6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22" fillId="6" borderId="1" xfId="0" applyFont="1" applyFill="1" applyBorder="1" applyAlignment="1">
      <alignment horizontal="left" wrapText="1"/>
    </xf>
    <xf numFmtId="3" fontId="22" fillId="6" borderId="1" xfId="0" applyNumberFormat="1" applyFont="1" applyFill="1" applyBorder="1" applyAlignment="1">
      <alignment horizontal="right"/>
    </xf>
    <xf numFmtId="0" fontId="22" fillId="6" borderId="1" xfId="0" applyFont="1" applyFill="1" applyBorder="1" applyAlignment="1">
      <alignment horizontal="right"/>
    </xf>
    <xf numFmtId="0" fontId="23" fillId="7" borderId="1" xfId="0" applyFont="1" applyFill="1" applyBorder="1" applyAlignment="1">
      <alignment vertical="center" wrapText="1"/>
    </xf>
    <xf numFmtId="0" fontId="23" fillId="7" borderId="1" xfId="0" applyFont="1" applyFill="1" applyBorder="1" applyAlignment="1">
      <alignment vertical="center"/>
    </xf>
    <xf numFmtId="0" fontId="23" fillId="7" borderId="1" xfId="0" applyFont="1" applyFill="1" applyBorder="1" applyAlignment="1">
      <alignment horizontal="center" vertical="center"/>
    </xf>
    <xf numFmtId="3" fontId="22" fillId="6" borderId="1" xfId="0" applyNumberFormat="1" applyFont="1" applyFill="1" applyBorder="1" applyAlignment="1">
      <alignment horizontal="right" wrapText="1"/>
    </xf>
    <xf numFmtId="0" fontId="22" fillId="6" borderId="1" xfId="0" applyFont="1" applyFill="1" applyBorder="1" applyAlignment="1">
      <alignment horizontal="right" wrapText="1"/>
    </xf>
    <xf numFmtId="3" fontId="19" fillId="2" borderId="1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7" fillId="2" borderId="5" xfId="0" applyFont="1" applyFill="1" applyBorder="1"/>
    <xf numFmtId="0" fontId="17" fillId="2" borderId="6" xfId="0" applyFont="1" applyFill="1" applyBorder="1"/>
    <xf numFmtId="0" fontId="17" fillId="2" borderId="7" xfId="0" applyFont="1" applyFill="1" applyBorder="1"/>
    <xf numFmtId="0" fontId="17" fillId="2" borderId="8" xfId="0" applyFont="1" applyFill="1" applyBorder="1"/>
    <xf numFmtId="0" fontId="17" fillId="2" borderId="9" xfId="0" applyFont="1" applyFill="1" applyBorder="1"/>
    <xf numFmtId="0" fontId="19" fillId="2" borderId="0" xfId="0" applyFont="1" applyFill="1" applyBorder="1"/>
    <xf numFmtId="0" fontId="17" fillId="2" borderId="10" xfId="0" applyFont="1" applyFill="1" applyBorder="1"/>
    <xf numFmtId="0" fontId="17" fillId="2" borderId="11" xfId="0" applyFont="1" applyFill="1" applyBorder="1"/>
    <xf numFmtId="0" fontId="17" fillId="2" borderId="12" xfId="0" applyFont="1" applyFill="1" applyBorder="1"/>
    <xf numFmtId="0" fontId="18" fillId="2" borderId="0" xfId="0" applyFont="1" applyFill="1" applyBorder="1" applyAlignment="1"/>
    <xf numFmtId="0" fontId="19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18" fillId="8" borderId="1" xfId="0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left" indent="2"/>
    </xf>
    <xf numFmtId="0" fontId="18" fillId="2" borderId="1" xfId="0" applyFont="1" applyFill="1" applyBorder="1" applyAlignment="1">
      <alignment horizontal="left" indent="2"/>
    </xf>
    <xf numFmtId="9" fontId="19" fillId="2" borderId="1" xfId="1" applyFont="1" applyFill="1" applyBorder="1" applyAlignment="1">
      <alignment horizontal="right"/>
    </xf>
    <xf numFmtId="9" fontId="18" fillId="2" borderId="1" xfId="1" applyFont="1" applyFill="1" applyBorder="1" applyAlignment="1">
      <alignment horizontal="right"/>
    </xf>
    <xf numFmtId="165" fontId="18" fillId="2" borderId="1" xfId="0" applyNumberFormat="1" applyFont="1" applyFill="1" applyBorder="1" applyAlignment="1">
      <alignment horizontal="right"/>
    </xf>
    <xf numFmtId="4" fontId="18" fillId="2" borderId="1" xfId="0" applyNumberFormat="1" applyFont="1" applyFill="1" applyBorder="1" applyAlignment="1">
      <alignment horizontal="right"/>
    </xf>
    <xf numFmtId="165" fontId="19" fillId="2" borderId="1" xfId="0" applyNumberFormat="1" applyFont="1" applyFill="1" applyBorder="1" applyAlignment="1">
      <alignment horizontal="right"/>
    </xf>
    <xf numFmtId="4" fontId="19" fillId="2" borderId="1" xfId="0" applyNumberFormat="1" applyFont="1" applyFill="1" applyBorder="1" applyAlignment="1">
      <alignment horizontal="right"/>
    </xf>
    <xf numFmtId="3" fontId="18" fillId="2" borderId="0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1" fillId="0" borderId="0" xfId="2" applyFont="1" applyFill="1" applyAlignment="1">
      <alignment horizontal="center"/>
    </xf>
    <xf numFmtId="0" fontId="4" fillId="0" borderId="0" xfId="2" applyFont="1" applyFill="1" applyAlignment="1" applyProtection="1">
      <alignment horizontal="center" vertical="center"/>
      <protection locked="0"/>
    </xf>
    <xf numFmtId="0" fontId="7" fillId="0" borderId="0" xfId="2" applyFont="1" applyFill="1" applyAlignment="1">
      <alignment horizontal="center" vertical="center"/>
    </xf>
    <xf numFmtId="0" fontId="9" fillId="0" borderId="0" xfId="2" applyFont="1" applyFill="1" applyAlignment="1" applyProtection="1">
      <alignment horizontal="center" vertical="center"/>
      <protection locked="0"/>
    </xf>
    <xf numFmtId="0" fontId="10" fillId="0" borderId="0" xfId="2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0" fillId="5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22" fillId="6" borderId="0" xfId="0" applyFont="1" applyFill="1" applyAlignment="1">
      <alignment horizontal="center"/>
    </xf>
    <xf numFmtId="0" fontId="21" fillId="6" borderId="0" xfId="0" applyFont="1" applyFill="1" applyAlignment="1">
      <alignment wrapText="1"/>
    </xf>
    <xf numFmtId="9" fontId="18" fillId="2" borderId="0" xfId="1" applyFont="1" applyFill="1" applyBorder="1" applyAlignment="1">
      <alignment horizontal="left"/>
    </xf>
    <xf numFmtId="3" fontId="18" fillId="2" borderId="0" xfId="0" applyNumberFormat="1" applyFont="1" applyFill="1" applyBorder="1" applyAlignment="1">
      <alignment horizontal="left"/>
    </xf>
    <xf numFmtId="166" fontId="18" fillId="2" borderId="0" xfId="1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/>
    </xf>
    <xf numFmtId="9" fontId="18" fillId="0" borderId="0" xfId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9" fontId="19" fillId="0" borderId="0" xfId="1" applyFont="1" applyFill="1" applyBorder="1" applyAlignment="1">
      <alignment horizontal="right"/>
    </xf>
    <xf numFmtId="10" fontId="18" fillId="2" borderId="0" xfId="1" applyNumberFormat="1" applyFont="1" applyFill="1" applyBorder="1" applyAlignment="1">
      <alignment horizontal="left"/>
    </xf>
  </cellXfs>
  <cellStyles count="3">
    <cellStyle name="Normal" xfId="0" builtinId="0"/>
    <cellStyle name="Normal 6" xfId="2" xr:uid="{00000000-0005-0000-0000-000001000000}"/>
    <cellStyle name="Percent" xfId="1" builtinId="5"/>
  </cellStyles>
  <dxfs count="0"/>
  <tableStyles count="0" defaultTableStyle="TableStyleMedium2" defaultPivotStyle="PivotStyleLight16"/>
  <colors>
    <mruColors>
      <color rgb="FFFF6969"/>
      <color rgb="FFEE9292"/>
      <color rgb="FFFEDEDE"/>
      <color rgb="FFF24C4C"/>
      <color rgb="FFFEA4A4"/>
      <color rgb="FFFDA9A9"/>
      <color rgb="FFFD7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'Macro Región Centro'!$O$15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'Macro Región Centro'!$O$16:$O$23</c:f>
              <c:numCache>
                <c:formatCode>#,##0</c:formatCode>
                <c:ptCount val="8"/>
                <c:pt idx="0">
                  <c:v>3032.96</c:v>
                </c:pt>
                <c:pt idx="1">
                  <c:v>3228.5600000000004</c:v>
                </c:pt>
                <c:pt idx="2">
                  <c:v>1395.55</c:v>
                </c:pt>
                <c:pt idx="3">
                  <c:v>738.31</c:v>
                </c:pt>
                <c:pt idx="4">
                  <c:v>289.89999999999998</c:v>
                </c:pt>
                <c:pt idx="5">
                  <c:v>165.3</c:v>
                </c:pt>
                <c:pt idx="6">
                  <c:v>15.719999999999999</c:v>
                </c:pt>
                <c:pt idx="7">
                  <c:v>13.66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4C-453B-A12D-C3250A0BB6F2}"/>
            </c:ext>
          </c:extLst>
        </c:ser>
        <c:ser>
          <c:idx val="1"/>
          <c:order val="1"/>
          <c:tx>
            <c:strRef>
              <c:f>'Macro Región Centro'!$N$15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6969"/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Centro'!$L$16:$L$23</c:f>
              <c:strCache>
                <c:ptCount val="8"/>
                <c:pt idx="0">
                  <c:v>Ica</c:v>
                </c:pt>
                <c:pt idx="1">
                  <c:v>Áncash</c:v>
                </c:pt>
                <c:pt idx="2">
                  <c:v>Apurímac</c:v>
                </c:pt>
                <c:pt idx="3">
                  <c:v>Junín</c:v>
                </c:pt>
                <c:pt idx="4">
                  <c:v>Ayacucho</c:v>
                </c:pt>
                <c:pt idx="5">
                  <c:v>Pasco</c:v>
                </c:pt>
                <c:pt idx="6">
                  <c:v>Huancavelica</c:v>
                </c:pt>
                <c:pt idx="7">
                  <c:v>Huánuco</c:v>
                </c:pt>
              </c:strCache>
            </c:strRef>
          </c:cat>
          <c:val>
            <c:numRef>
              <c:f>'Macro Región Centro'!$N$16:$N$23</c:f>
              <c:numCache>
                <c:formatCode>#,##0</c:formatCode>
                <c:ptCount val="8"/>
                <c:pt idx="0">
                  <c:v>2820.2</c:v>
                </c:pt>
                <c:pt idx="1">
                  <c:v>2953.52</c:v>
                </c:pt>
                <c:pt idx="2">
                  <c:v>1637.8</c:v>
                </c:pt>
                <c:pt idx="3">
                  <c:v>859.96</c:v>
                </c:pt>
                <c:pt idx="4">
                  <c:v>589.07999999999993</c:v>
                </c:pt>
                <c:pt idx="5">
                  <c:v>285.11</c:v>
                </c:pt>
                <c:pt idx="6">
                  <c:v>27.740000000000002</c:v>
                </c:pt>
                <c:pt idx="7">
                  <c:v>9.61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DC-4176-A817-E5E0A3BA13DD}"/>
            </c:ext>
          </c:extLst>
        </c:ser>
        <c:ser>
          <c:idx val="0"/>
          <c:order val="2"/>
          <c:tx>
            <c:strRef>
              <c:f>'Macro Región Centro'!$M$15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Centro'!$L$16:$L$23</c:f>
              <c:strCache>
                <c:ptCount val="8"/>
                <c:pt idx="0">
                  <c:v>Ica</c:v>
                </c:pt>
                <c:pt idx="1">
                  <c:v>Áncash</c:v>
                </c:pt>
                <c:pt idx="2">
                  <c:v>Apurímac</c:v>
                </c:pt>
                <c:pt idx="3">
                  <c:v>Junín</c:v>
                </c:pt>
                <c:pt idx="4">
                  <c:v>Ayacucho</c:v>
                </c:pt>
                <c:pt idx="5">
                  <c:v>Pasco</c:v>
                </c:pt>
                <c:pt idx="6">
                  <c:v>Huancavelica</c:v>
                </c:pt>
                <c:pt idx="7">
                  <c:v>Huánuco</c:v>
                </c:pt>
              </c:strCache>
            </c:strRef>
          </c:cat>
          <c:val>
            <c:numRef>
              <c:f>'Macro Región Centro'!$M$16:$M$23</c:f>
              <c:numCache>
                <c:formatCode>#,##0</c:formatCode>
                <c:ptCount val="8"/>
                <c:pt idx="0">
                  <c:v>4499.83</c:v>
                </c:pt>
                <c:pt idx="1">
                  <c:v>3738.53</c:v>
                </c:pt>
                <c:pt idx="2">
                  <c:v>2749.52</c:v>
                </c:pt>
                <c:pt idx="3">
                  <c:v>854.22</c:v>
                </c:pt>
                <c:pt idx="4">
                  <c:v>663</c:v>
                </c:pt>
                <c:pt idx="5">
                  <c:v>217.17</c:v>
                </c:pt>
                <c:pt idx="6">
                  <c:v>54.76</c:v>
                </c:pt>
                <c:pt idx="7">
                  <c:v>6.23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C-4176-A817-E5E0A3BA1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-8"/>
        <c:axId val="1034140271"/>
        <c:axId val="1034153583"/>
      </c:barChart>
      <c:catAx>
        <c:axId val="1034140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34153583"/>
        <c:crosses val="autoZero"/>
        <c:auto val="1"/>
        <c:lblAlgn val="ctr"/>
        <c:lblOffset val="100"/>
        <c:noMultiLvlLbl val="0"/>
      </c:catAx>
      <c:valAx>
        <c:axId val="1034153583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34140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27660" y="66294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327660" y="662940"/>
          <a:ext cx="3470413" cy="3683691"/>
        </a:xfrm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01040" y="49530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701040" y="495300"/>
          <a:ext cx="3470413" cy="3683691"/>
        </a:xfrm>
        <a:prstGeom prst="rect">
          <a:avLst/>
        </a:prstGeom>
      </xdr:spPr>
    </xdr:pic>
    <xdr:clientData/>
  </xdr:absoluteAnchor>
  <xdr:twoCellAnchor>
    <xdr:from>
      <xdr:col>9</xdr:col>
      <xdr:colOff>504825</xdr:colOff>
      <xdr:row>8</xdr:row>
      <xdr:rowOff>71709</xdr:rowOff>
    </xdr:from>
    <xdr:to>
      <xdr:col>10</xdr:col>
      <xdr:colOff>75225</xdr:colOff>
      <xdr:row>8</xdr:row>
      <xdr:rowOff>251709</xdr:rowOff>
    </xdr:to>
    <xdr:grpSp>
      <xdr:nvGrpSpPr>
        <xdr:cNvPr id="3" name="2 Grup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5991225" y="1725249"/>
          <a:ext cx="180000" cy="180000"/>
          <a:chOff x="5800725" y="875070"/>
          <a:chExt cx="219075" cy="213952"/>
        </a:xfrm>
      </xdr:grpSpPr>
      <xdr:sp macro="" textlink="">
        <xdr:nvSpPr>
          <xdr:cNvPr id="4" name="3 Elipse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5" name="4 Rectángulo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800725" y="875070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9</xdr:col>
      <xdr:colOff>503983</xdr:colOff>
      <xdr:row>9</xdr:row>
      <xdr:rowOff>49923</xdr:rowOff>
    </xdr:from>
    <xdr:to>
      <xdr:col>10</xdr:col>
      <xdr:colOff>74383</xdr:colOff>
      <xdr:row>9</xdr:row>
      <xdr:rowOff>229923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5990383" y="1962543"/>
          <a:ext cx="180000" cy="180000"/>
          <a:chOff x="5804224" y="868252"/>
          <a:chExt cx="219075" cy="220770"/>
        </a:xfrm>
      </xdr:grpSpPr>
      <xdr:sp macro="" textlink="">
        <xdr:nvSpPr>
          <xdr:cNvPr id="7" name="6 Elipse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8" name="7 Rectángulo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5804224" y="868252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2</a:t>
            </a:r>
          </a:p>
        </xdr:txBody>
      </xdr:sp>
    </xdr:grpSp>
    <xdr:clientData/>
  </xdr:twoCellAnchor>
  <xdr:twoCellAnchor>
    <xdr:from>
      <xdr:col>9</xdr:col>
      <xdr:colOff>506508</xdr:colOff>
      <xdr:row>10</xdr:row>
      <xdr:rowOff>50836</xdr:rowOff>
    </xdr:from>
    <xdr:to>
      <xdr:col>10</xdr:col>
      <xdr:colOff>76908</xdr:colOff>
      <xdr:row>10</xdr:row>
      <xdr:rowOff>230836</xdr:rowOff>
    </xdr:to>
    <xdr:grpSp>
      <xdr:nvGrpSpPr>
        <xdr:cNvPr id="9" name="8 Grup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5992908" y="2222536"/>
          <a:ext cx="180000" cy="180000"/>
          <a:chOff x="5793726" y="882947"/>
          <a:chExt cx="219075" cy="213359"/>
        </a:xfrm>
      </xdr:grpSpPr>
      <xdr:sp macro="" textlink="">
        <xdr:nvSpPr>
          <xdr:cNvPr id="10" name="9 Elipse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1" name="10 Rectángulo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5793726" y="88294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3</a:t>
            </a:r>
          </a:p>
        </xdr:txBody>
      </xdr:sp>
    </xdr:grpSp>
    <xdr:clientData/>
  </xdr:twoCellAnchor>
  <xdr:twoCellAnchor>
    <xdr:from>
      <xdr:col>9</xdr:col>
      <xdr:colOff>504825</xdr:colOff>
      <xdr:row>11</xdr:row>
      <xdr:rowOff>40947</xdr:rowOff>
    </xdr:from>
    <xdr:to>
      <xdr:col>10</xdr:col>
      <xdr:colOff>75225</xdr:colOff>
      <xdr:row>11</xdr:row>
      <xdr:rowOff>220947</xdr:rowOff>
    </xdr:to>
    <xdr:grpSp>
      <xdr:nvGrpSpPr>
        <xdr:cNvPr id="12" name="11 Grup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5991225" y="2471727"/>
          <a:ext cx="180000" cy="180000"/>
          <a:chOff x="5793725" y="876167"/>
          <a:chExt cx="219075" cy="213359"/>
        </a:xfrm>
      </xdr:grpSpPr>
      <xdr:sp macro="" textlink="">
        <xdr:nvSpPr>
          <xdr:cNvPr id="13" name="12 Elipse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4" name="13 Rectángulo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5793725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  <xdr:twoCellAnchor>
    <xdr:from>
      <xdr:col>9</xdr:col>
      <xdr:colOff>490800</xdr:colOff>
      <xdr:row>12</xdr:row>
      <xdr:rowOff>42139</xdr:rowOff>
    </xdr:from>
    <xdr:to>
      <xdr:col>10</xdr:col>
      <xdr:colOff>61200</xdr:colOff>
      <xdr:row>12</xdr:row>
      <xdr:rowOff>222139</xdr:rowOff>
    </xdr:to>
    <xdr:grpSp>
      <xdr:nvGrpSpPr>
        <xdr:cNvPr id="15" name="14 Grup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5977200" y="2731999"/>
          <a:ext cx="180000" cy="180000"/>
          <a:chOff x="5797226" y="876167"/>
          <a:chExt cx="219075" cy="213359"/>
        </a:xfrm>
      </xdr:grpSpPr>
      <xdr:sp macro="" textlink="">
        <xdr:nvSpPr>
          <xdr:cNvPr id="16" name="15 Elipse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7" name="16 Rectángulo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5797226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5</a:t>
            </a:r>
          </a:p>
        </xdr:txBody>
      </xdr:sp>
    </xdr:grpSp>
    <xdr:clientData/>
  </xdr:twoCellAnchor>
  <xdr:twoCellAnchor>
    <xdr:from>
      <xdr:col>9</xdr:col>
      <xdr:colOff>498232</xdr:colOff>
      <xdr:row>13</xdr:row>
      <xdr:rowOff>30932</xdr:rowOff>
    </xdr:from>
    <xdr:to>
      <xdr:col>10</xdr:col>
      <xdr:colOff>68632</xdr:colOff>
      <xdr:row>13</xdr:row>
      <xdr:rowOff>210932</xdr:rowOff>
    </xdr:to>
    <xdr:grpSp>
      <xdr:nvGrpSpPr>
        <xdr:cNvPr id="18" name="17 Grup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5984632" y="2979872"/>
          <a:ext cx="180000" cy="180000"/>
          <a:chOff x="5797225" y="875069"/>
          <a:chExt cx="219075" cy="213953"/>
        </a:xfrm>
      </xdr:grpSpPr>
      <xdr:sp macro="" textlink="">
        <xdr:nvSpPr>
          <xdr:cNvPr id="19" name="18 Elipse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0" name="19 Rectángulo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5797225" y="875069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6</a:t>
            </a:r>
          </a:p>
        </xdr:txBody>
      </xdr:sp>
    </xdr:grpSp>
    <xdr:clientData/>
  </xdr:twoCellAnchor>
  <xdr:twoCellAnchor>
    <xdr:from>
      <xdr:col>9</xdr:col>
      <xdr:colOff>501108</xdr:colOff>
      <xdr:row>14</xdr:row>
      <xdr:rowOff>46640</xdr:rowOff>
    </xdr:from>
    <xdr:to>
      <xdr:col>10</xdr:col>
      <xdr:colOff>71508</xdr:colOff>
      <xdr:row>14</xdr:row>
      <xdr:rowOff>226640</xdr:rowOff>
    </xdr:to>
    <xdr:grpSp>
      <xdr:nvGrpSpPr>
        <xdr:cNvPr id="21" name="20 Grupo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/>
      </xdr:nvGrpSpPr>
      <xdr:grpSpPr>
        <a:xfrm>
          <a:off x="5987508" y="3254660"/>
          <a:ext cx="180000" cy="180000"/>
          <a:chOff x="5800725" y="871661"/>
          <a:chExt cx="219075" cy="217361"/>
        </a:xfrm>
      </xdr:grpSpPr>
      <xdr:sp macro="" textlink="">
        <xdr:nvSpPr>
          <xdr:cNvPr id="22" name="21 Elipse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3" name="22 Rectángulo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>
            <a:off x="5800725" y="871661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7</a:t>
            </a:r>
          </a:p>
        </xdr:txBody>
      </xdr:sp>
    </xdr:grpSp>
    <xdr:clientData/>
  </xdr:twoCellAnchor>
  <xdr:twoCellAnchor>
    <xdr:from>
      <xdr:col>9</xdr:col>
      <xdr:colOff>493731</xdr:colOff>
      <xdr:row>15</xdr:row>
      <xdr:rowOff>25589</xdr:rowOff>
    </xdr:from>
    <xdr:to>
      <xdr:col>10</xdr:col>
      <xdr:colOff>64131</xdr:colOff>
      <xdr:row>15</xdr:row>
      <xdr:rowOff>205589</xdr:rowOff>
    </xdr:to>
    <xdr:grpSp>
      <xdr:nvGrpSpPr>
        <xdr:cNvPr id="24" name="23 Grup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/>
      </xdr:nvGrpSpPr>
      <xdr:grpSpPr>
        <a:xfrm>
          <a:off x="5980131" y="3492689"/>
          <a:ext cx="180000" cy="180000"/>
          <a:chOff x="5793726" y="875243"/>
          <a:chExt cx="219075" cy="213779"/>
        </a:xfrm>
      </xdr:grpSpPr>
      <xdr:sp macro="" textlink="">
        <xdr:nvSpPr>
          <xdr:cNvPr id="25" name="24 Elipse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6" name="25 Rectángulo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/>
        </xdr:nvSpPr>
        <xdr:spPr>
          <a:xfrm>
            <a:off x="5793726" y="875243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8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1</xdr:row>
      <xdr:rowOff>104775</xdr:rowOff>
    </xdr:from>
    <xdr:to>
      <xdr:col>16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2894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835957</xdr:colOff>
      <xdr:row>12</xdr:row>
      <xdr:rowOff>60511</xdr:rowOff>
    </xdr:from>
    <xdr:to>
      <xdr:col>14</xdr:col>
      <xdr:colOff>672353</xdr:colOff>
      <xdr:row>31</xdr:row>
      <xdr:rowOff>152399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1</xdr:row>
      <xdr:rowOff>104775</xdr:rowOff>
    </xdr:from>
    <xdr:to>
      <xdr:col>16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33750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Perucamaras/01.%20Entregables%20enero/2_funcion_presupues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an\SALUD\03.%20Carpeta%20de%20trabajo\Plantilla_Ejecuci&#243;n%20presupuesta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salud_indiv"/>
      <sheetName val="02_salud_colec"/>
      <sheetName val="03_asiste"/>
      <sheetName val="04_desastre"/>
      <sheetName val="05_gest"/>
      <sheetName val="06_Gub"/>
      <sheetName val="Sheet6"/>
    </sheetNames>
    <sheetDataSet>
      <sheetData sheetId="0">
        <row r="16">
          <cell r="A16" t="str">
            <v>01: AMAZONAS</v>
          </cell>
          <cell r="B16">
            <v>43019971</v>
          </cell>
          <cell r="C16">
            <v>39248029</v>
          </cell>
          <cell r="D16">
            <v>38707480</v>
          </cell>
          <cell r="E16">
            <v>38600380</v>
          </cell>
          <cell r="F16">
            <v>36991560</v>
          </cell>
          <cell r="G16">
            <v>36962560</v>
          </cell>
          <cell r="H16">
            <v>22162627</v>
          </cell>
          <cell r="I16" t="str">
            <v>  94.2</v>
          </cell>
        </row>
        <row r="17">
          <cell r="A17" t="str">
            <v>02: ANCASH</v>
          </cell>
          <cell r="B17">
            <v>238573576</v>
          </cell>
          <cell r="C17">
            <v>170069057</v>
          </cell>
          <cell r="D17">
            <v>158389541</v>
          </cell>
          <cell r="E17">
            <v>78113546</v>
          </cell>
          <cell r="F17">
            <v>61155843</v>
          </cell>
          <cell r="G17">
            <v>49276009</v>
          </cell>
          <cell r="H17">
            <v>47507075</v>
          </cell>
          <cell r="I17" t="str">
            <v>  29.0</v>
          </cell>
        </row>
        <row r="18">
          <cell r="A18" t="str">
            <v>03: APURIMAC</v>
          </cell>
          <cell r="B18">
            <v>91215079</v>
          </cell>
          <cell r="C18">
            <v>75762248</v>
          </cell>
          <cell r="D18">
            <v>60902855</v>
          </cell>
          <cell r="E18">
            <v>59181716</v>
          </cell>
          <cell r="F18">
            <v>58108660</v>
          </cell>
          <cell r="G18">
            <v>56526467</v>
          </cell>
          <cell r="H18">
            <v>49250169</v>
          </cell>
          <cell r="I18" t="str">
            <v>  74.6</v>
          </cell>
        </row>
        <row r="19">
          <cell r="A19" t="str">
            <v>04: AREQUIPA</v>
          </cell>
          <cell r="B19">
            <v>75687108</v>
          </cell>
          <cell r="C19">
            <v>200550085</v>
          </cell>
          <cell r="D19">
            <v>179227891</v>
          </cell>
          <cell r="E19">
            <v>168231460</v>
          </cell>
          <cell r="F19">
            <v>137450471</v>
          </cell>
          <cell r="G19">
            <v>133855336</v>
          </cell>
          <cell r="H19">
            <v>113861563</v>
          </cell>
          <cell r="I19" t="str">
            <v>  66.7</v>
          </cell>
        </row>
        <row r="20">
          <cell r="A20" t="str">
            <v>05: AYACUCHO</v>
          </cell>
          <cell r="B20">
            <v>125983752</v>
          </cell>
          <cell r="C20">
            <v>209310287</v>
          </cell>
          <cell r="D20">
            <v>205965038</v>
          </cell>
          <cell r="E20">
            <v>203333611</v>
          </cell>
          <cell r="F20">
            <v>196324736</v>
          </cell>
          <cell r="G20">
            <v>113134161</v>
          </cell>
          <cell r="H20">
            <v>87608094</v>
          </cell>
          <cell r="I20" t="str">
            <v>  54.1</v>
          </cell>
        </row>
        <row r="21">
          <cell r="A21" t="str">
            <v>06: CAJAMARCA</v>
          </cell>
          <cell r="B21">
            <v>62763969</v>
          </cell>
          <cell r="C21">
            <v>157062380</v>
          </cell>
          <cell r="D21">
            <v>88012070</v>
          </cell>
          <cell r="E21">
            <v>51721628</v>
          </cell>
          <cell r="F21">
            <v>50829492</v>
          </cell>
          <cell r="G21">
            <v>26701150</v>
          </cell>
          <cell r="H21">
            <v>25069672</v>
          </cell>
          <cell r="I21" t="str">
            <v>  17.0</v>
          </cell>
        </row>
        <row r="22">
          <cell r="A22" t="str">
            <v>07: PROVINCIA CONSTITUCIONAL DEL CALLAO</v>
          </cell>
          <cell r="B22">
            <v>12161585</v>
          </cell>
          <cell r="C22">
            <v>64392032</v>
          </cell>
          <cell r="D22">
            <v>53221491</v>
          </cell>
          <cell r="E22">
            <v>48709945</v>
          </cell>
          <cell r="F22">
            <v>48709944</v>
          </cell>
          <cell r="G22">
            <v>48043444</v>
          </cell>
          <cell r="H22">
            <v>32219194</v>
          </cell>
          <cell r="I22" t="str">
            <v>  74.6</v>
          </cell>
        </row>
        <row r="23">
          <cell r="A23" t="str">
            <v>08: CUSCO</v>
          </cell>
          <cell r="B23">
            <v>178105941</v>
          </cell>
          <cell r="C23">
            <v>310539200</v>
          </cell>
          <cell r="D23">
            <v>182915243</v>
          </cell>
          <cell r="E23">
            <v>143371417</v>
          </cell>
          <cell r="F23">
            <v>142984197</v>
          </cell>
          <cell r="G23">
            <v>123933359</v>
          </cell>
          <cell r="H23">
            <v>109312555</v>
          </cell>
          <cell r="I23" t="str">
            <v>  39.9</v>
          </cell>
        </row>
        <row r="24">
          <cell r="A24" t="str">
            <v>09: HUANCAVELICA</v>
          </cell>
          <cell r="B24">
            <v>85077747</v>
          </cell>
          <cell r="C24">
            <v>88825589</v>
          </cell>
          <cell r="D24">
            <v>87029489</v>
          </cell>
          <cell r="E24">
            <v>86253717</v>
          </cell>
          <cell r="F24">
            <v>84976062</v>
          </cell>
          <cell r="G24">
            <v>83972993</v>
          </cell>
          <cell r="H24">
            <v>77683539</v>
          </cell>
          <cell r="I24" t="str">
            <v>  94.5</v>
          </cell>
        </row>
        <row r="25">
          <cell r="A25" t="str">
            <v>10: HUANUCO</v>
          </cell>
          <cell r="B25">
            <v>100474073</v>
          </cell>
          <cell r="C25">
            <v>103858822</v>
          </cell>
          <cell r="D25">
            <v>98099905</v>
          </cell>
          <cell r="E25">
            <v>96813628</v>
          </cell>
          <cell r="F25">
            <v>92015945</v>
          </cell>
          <cell r="G25">
            <v>87213785</v>
          </cell>
          <cell r="H25">
            <v>79615740</v>
          </cell>
          <cell r="I25" t="str">
            <v>  84.0</v>
          </cell>
        </row>
        <row r="26">
          <cell r="A26" t="str">
            <v>11: ICA</v>
          </cell>
          <cell r="B26">
            <v>7360696</v>
          </cell>
          <cell r="C26">
            <v>54839598</v>
          </cell>
          <cell r="D26">
            <v>45362365</v>
          </cell>
          <cell r="E26">
            <v>32864588</v>
          </cell>
          <cell r="F26">
            <v>32864588</v>
          </cell>
          <cell r="G26">
            <v>32644674</v>
          </cell>
          <cell r="H26">
            <v>25607184</v>
          </cell>
          <cell r="I26" t="str">
            <v>  59.5</v>
          </cell>
        </row>
        <row r="27">
          <cell r="A27" t="str">
            <v>12: JUNIN</v>
          </cell>
          <cell r="B27">
            <v>70833497</v>
          </cell>
          <cell r="C27">
            <v>109927960</v>
          </cell>
          <cell r="D27">
            <v>107862802</v>
          </cell>
          <cell r="E27">
            <v>97214298</v>
          </cell>
          <cell r="F27">
            <v>96879700</v>
          </cell>
          <cell r="G27">
            <v>62998846</v>
          </cell>
          <cell r="H27">
            <v>51703449</v>
          </cell>
          <cell r="I27" t="str">
            <v>  57.3</v>
          </cell>
        </row>
        <row r="28">
          <cell r="A28" t="str">
            <v>13: LA LIBERTAD</v>
          </cell>
          <cell r="B28">
            <v>33405860</v>
          </cell>
          <cell r="C28">
            <v>69101967</v>
          </cell>
          <cell r="D28">
            <v>55133843</v>
          </cell>
          <cell r="E28">
            <v>49641452</v>
          </cell>
          <cell r="F28">
            <v>48265370</v>
          </cell>
          <cell r="G28">
            <v>42114635</v>
          </cell>
          <cell r="H28">
            <v>37586504</v>
          </cell>
          <cell r="I28" t="str">
            <v>  60.9</v>
          </cell>
        </row>
        <row r="29">
          <cell r="A29" t="str">
            <v>14: LAMBAYEQUE</v>
          </cell>
          <cell r="B29">
            <v>8251440</v>
          </cell>
          <cell r="C29">
            <v>62995968</v>
          </cell>
          <cell r="D29">
            <v>50563563</v>
          </cell>
          <cell r="E29">
            <v>43032234</v>
          </cell>
          <cell r="F29">
            <v>41727980</v>
          </cell>
          <cell r="G29">
            <v>32751143</v>
          </cell>
          <cell r="H29">
            <v>17585387</v>
          </cell>
          <cell r="I29" t="str">
            <v>  52.0</v>
          </cell>
        </row>
        <row r="30">
          <cell r="A30" t="str">
            <v>15: LIMA</v>
          </cell>
          <cell r="B30">
            <v>149082961</v>
          </cell>
          <cell r="C30">
            <v>389003301</v>
          </cell>
          <cell r="D30">
            <v>325795543</v>
          </cell>
          <cell r="E30">
            <v>311941593</v>
          </cell>
          <cell r="F30">
            <v>310903574</v>
          </cell>
          <cell r="G30">
            <v>309307282</v>
          </cell>
          <cell r="H30">
            <v>258439774</v>
          </cell>
          <cell r="I30" t="str">
            <v>  79.5</v>
          </cell>
        </row>
        <row r="31">
          <cell r="A31" t="str">
            <v>16: LORETO</v>
          </cell>
          <cell r="B31">
            <v>8262657</v>
          </cell>
          <cell r="C31">
            <v>71449101</v>
          </cell>
          <cell r="D31">
            <v>70151817</v>
          </cell>
          <cell r="E31">
            <v>67608772</v>
          </cell>
          <cell r="F31">
            <v>38628892</v>
          </cell>
          <cell r="G31">
            <v>38531972</v>
          </cell>
          <cell r="H31">
            <v>36518189</v>
          </cell>
          <cell r="I31" t="str">
            <v>  53.9</v>
          </cell>
        </row>
        <row r="32">
          <cell r="A32" t="str">
            <v>17: MADRE DE DIOS</v>
          </cell>
          <cell r="B32">
            <v>30083824</v>
          </cell>
          <cell r="C32">
            <v>15020860</v>
          </cell>
          <cell r="D32">
            <v>14769237</v>
          </cell>
          <cell r="E32">
            <v>14768430</v>
          </cell>
          <cell r="F32">
            <v>14711120</v>
          </cell>
          <cell r="G32">
            <v>14397600</v>
          </cell>
          <cell r="H32">
            <v>7731102</v>
          </cell>
          <cell r="I32" t="str">
            <v>  95.9</v>
          </cell>
        </row>
        <row r="33">
          <cell r="A33" t="str">
            <v>18: MOQUEGUA</v>
          </cell>
          <cell r="B33">
            <v>14909809</v>
          </cell>
          <cell r="C33">
            <v>7056627</v>
          </cell>
          <cell r="D33">
            <v>7015044</v>
          </cell>
          <cell r="E33">
            <v>6757866</v>
          </cell>
          <cell r="F33">
            <v>6745274</v>
          </cell>
          <cell r="G33">
            <v>6708468</v>
          </cell>
          <cell r="H33">
            <v>6504560</v>
          </cell>
          <cell r="I33" t="str">
            <v>  95.1</v>
          </cell>
        </row>
        <row r="34">
          <cell r="A34" t="str">
            <v>19: PASCO</v>
          </cell>
          <cell r="B34">
            <v>11423384</v>
          </cell>
          <cell r="C34">
            <v>76659147</v>
          </cell>
          <cell r="D34">
            <v>74572224</v>
          </cell>
          <cell r="E34">
            <v>73921711</v>
          </cell>
          <cell r="F34">
            <v>73289462</v>
          </cell>
          <cell r="G34">
            <v>55055613</v>
          </cell>
          <cell r="H34">
            <v>52939636</v>
          </cell>
          <cell r="I34" t="str">
            <v>  71.8</v>
          </cell>
        </row>
        <row r="35">
          <cell r="A35" t="str">
            <v>20: PIURA</v>
          </cell>
          <cell r="B35">
            <v>36781295</v>
          </cell>
          <cell r="C35">
            <v>283543848</v>
          </cell>
          <cell r="D35">
            <v>264866665</v>
          </cell>
          <cell r="E35">
            <v>243163695</v>
          </cell>
          <cell r="F35">
            <v>179819581</v>
          </cell>
          <cell r="G35">
            <v>175612880</v>
          </cell>
          <cell r="H35">
            <v>170535885</v>
          </cell>
          <cell r="I35" t="str">
            <v>  61.9</v>
          </cell>
        </row>
        <row r="36">
          <cell r="A36" t="str">
            <v>21: PUNO</v>
          </cell>
          <cell r="B36">
            <v>107632388</v>
          </cell>
          <cell r="C36">
            <v>167242830</v>
          </cell>
          <cell r="D36">
            <v>164149536</v>
          </cell>
          <cell r="E36">
            <v>154809428</v>
          </cell>
          <cell r="F36">
            <v>151867466</v>
          </cell>
          <cell r="G36">
            <v>150619599</v>
          </cell>
          <cell r="H36">
            <v>127693740</v>
          </cell>
          <cell r="I36" t="str">
            <v>  90.1</v>
          </cell>
        </row>
        <row r="37">
          <cell r="A37" t="str">
            <v>22: SAN MARTIN</v>
          </cell>
          <cell r="B37">
            <v>54256905</v>
          </cell>
          <cell r="C37">
            <v>64866172</v>
          </cell>
          <cell r="D37">
            <v>58561969</v>
          </cell>
          <cell r="E37">
            <v>57781679</v>
          </cell>
          <cell r="F37">
            <v>56962046</v>
          </cell>
          <cell r="G37">
            <v>56860946</v>
          </cell>
          <cell r="H37">
            <v>55191455</v>
          </cell>
          <cell r="I37" t="str">
            <v>  87.7</v>
          </cell>
        </row>
        <row r="38">
          <cell r="A38" t="str">
            <v>23: TACNA</v>
          </cell>
          <cell r="B38">
            <v>43853522</v>
          </cell>
          <cell r="C38">
            <v>74075780</v>
          </cell>
          <cell r="D38">
            <v>72770423</v>
          </cell>
          <cell r="E38">
            <v>72502893</v>
          </cell>
          <cell r="F38">
            <v>72422399</v>
          </cell>
          <cell r="G38">
            <v>71995858</v>
          </cell>
          <cell r="H38">
            <v>69739181</v>
          </cell>
          <cell r="I38" t="str">
            <v>  97.2</v>
          </cell>
        </row>
        <row r="39">
          <cell r="A39" t="str">
            <v>24: TUMBES</v>
          </cell>
          <cell r="B39">
            <v>4003261</v>
          </cell>
          <cell r="C39">
            <v>33858366</v>
          </cell>
          <cell r="D39">
            <v>32939886</v>
          </cell>
          <cell r="E39">
            <v>26604577</v>
          </cell>
          <cell r="F39">
            <v>26568879</v>
          </cell>
          <cell r="G39">
            <v>17663020</v>
          </cell>
          <cell r="H39">
            <v>6303482</v>
          </cell>
          <cell r="I39" t="str">
            <v>  52.2</v>
          </cell>
        </row>
        <row r="40">
          <cell r="A40" t="str">
            <v>25: UCAYALI</v>
          </cell>
          <cell r="B40">
            <v>42719233</v>
          </cell>
          <cell r="C40">
            <v>78183051</v>
          </cell>
          <cell r="D40">
            <v>75848407</v>
          </cell>
          <cell r="E40">
            <v>75080905</v>
          </cell>
          <cell r="F40">
            <v>74277922</v>
          </cell>
          <cell r="G40">
            <v>72523374</v>
          </cell>
          <cell r="H40">
            <v>67246134</v>
          </cell>
          <cell r="I40" t="str">
            <v>  92.8</v>
          </cell>
        </row>
      </sheetData>
      <sheetData sheetId="1">
        <row r="16">
          <cell r="A16" t="str">
            <v>01: AMAZONAS</v>
          </cell>
          <cell r="C16">
            <v>1069180</v>
          </cell>
          <cell r="D16">
            <v>881482</v>
          </cell>
          <cell r="E16">
            <v>780916</v>
          </cell>
          <cell r="F16">
            <v>780914</v>
          </cell>
          <cell r="G16">
            <v>774209</v>
          </cell>
          <cell r="H16">
            <v>774209</v>
          </cell>
          <cell r="I16" t="str">
            <v>  72.4</v>
          </cell>
        </row>
        <row r="17">
          <cell r="A17" t="str">
            <v>02: ANCASH</v>
          </cell>
          <cell r="B17">
            <v>1132086</v>
          </cell>
          <cell r="C17">
            <v>9969851</v>
          </cell>
          <cell r="D17">
            <v>8514148</v>
          </cell>
          <cell r="E17">
            <v>4981422</v>
          </cell>
          <cell r="F17">
            <v>4978182</v>
          </cell>
          <cell r="G17">
            <v>4762269</v>
          </cell>
          <cell r="H17">
            <v>4660563</v>
          </cell>
          <cell r="I17" t="str">
            <v>  47.8</v>
          </cell>
        </row>
        <row r="18">
          <cell r="A18" t="str">
            <v>03: APURIMAC</v>
          </cell>
          <cell r="B18">
            <v>7587376</v>
          </cell>
          <cell r="C18">
            <v>19972748</v>
          </cell>
          <cell r="D18">
            <v>19432918</v>
          </cell>
          <cell r="E18">
            <v>19360792</v>
          </cell>
          <cell r="F18">
            <v>19116832</v>
          </cell>
          <cell r="G18">
            <v>17235587</v>
          </cell>
          <cell r="H18">
            <v>14650327</v>
          </cell>
          <cell r="I18" t="str">
            <v>  86.3</v>
          </cell>
        </row>
        <row r="19">
          <cell r="A19" t="str">
            <v>04: AREQUIPA</v>
          </cell>
          <cell r="B19">
            <v>6367479</v>
          </cell>
          <cell r="C19">
            <v>7170025</v>
          </cell>
          <cell r="D19">
            <v>6650231</v>
          </cell>
          <cell r="E19">
            <v>6462796</v>
          </cell>
          <cell r="F19">
            <v>6409300</v>
          </cell>
          <cell r="G19">
            <v>6253789</v>
          </cell>
          <cell r="H19">
            <v>6080419</v>
          </cell>
          <cell r="I19" t="str">
            <v>  87.2</v>
          </cell>
        </row>
        <row r="20">
          <cell r="A20" t="str">
            <v>05: AYACUCHO</v>
          </cell>
          <cell r="C20">
            <v>3126114</v>
          </cell>
          <cell r="D20">
            <v>1760430</v>
          </cell>
          <cell r="E20">
            <v>1710352</v>
          </cell>
          <cell r="F20">
            <v>1656348</v>
          </cell>
          <cell r="G20">
            <v>1656348</v>
          </cell>
          <cell r="H20">
            <v>1125947</v>
          </cell>
          <cell r="I20" t="str">
            <v>  53.0</v>
          </cell>
        </row>
        <row r="21">
          <cell r="A21" t="str">
            <v>06: CAJAMARCA</v>
          </cell>
          <cell r="B21">
            <v>383015</v>
          </cell>
          <cell r="C21">
            <v>16312897</v>
          </cell>
          <cell r="D21">
            <v>16145021</v>
          </cell>
          <cell r="E21">
            <v>15546342</v>
          </cell>
          <cell r="F21">
            <v>15351282</v>
          </cell>
          <cell r="G21">
            <v>14537994</v>
          </cell>
          <cell r="H21">
            <v>13403392</v>
          </cell>
          <cell r="I21" t="str">
            <v>  89.1</v>
          </cell>
        </row>
        <row r="22">
          <cell r="A22" t="str">
            <v>07: PROVINCIA CONSTITUCIONAL DEL CALLAO</v>
          </cell>
          <cell r="B22">
            <v>3021511</v>
          </cell>
          <cell r="C22">
            <v>3838174</v>
          </cell>
          <cell r="D22">
            <v>899882</v>
          </cell>
          <cell r="E22">
            <v>740477</v>
          </cell>
          <cell r="F22">
            <v>740476</v>
          </cell>
          <cell r="G22">
            <v>740476</v>
          </cell>
          <cell r="H22">
            <v>740476</v>
          </cell>
          <cell r="I22" t="str">
            <v>  19.3</v>
          </cell>
        </row>
        <row r="23">
          <cell r="A23" t="str">
            <v>08: CUSCO</v>
          </cell>
          <cell r="B23">
            <v>115553711</v>
          </cell>
          <cell r="C23">
            <v>14876632</v>
          </cell>
          <cell r="D23">
            <v>12972842</v>
          </cell>
          <cell r="E23">
            <v>12015674</v>
          </cell>
          <cell r="F23">
            <v>11874908</v>
          </cell>
          <cell r="G23">
            <v>11623392</v>
          </cell>
          <cell r="H23">
            <v>10192318</v>
          </cell>
          <cell r="I23" t="str">
            <v>  78.1</v>
          </cell>
        </row>
        <row r="24">
          <cell r="A24" t="str">
            <v>09: HUANCAVELICA</v>
          </cell>
          <cell r="C24">
            <v>6375298</v>
          </cell>
          <cell r="D24">
            <v>6232164</v>
          </cell>
          <cell r="E24">
            <v>6168842</v>
          </cell>
          <cell r="F24">
            <v>6161641</v>
          </cell>
          <cell r="G24">
            <v>5867249</v>
          </cell>
          <cell r="H24">
            <v>4988739</v>
          </cell>
          <cell r="I24" t="str">
            <v>  92.0</v>
          </cell>
        </row>
        <row r="25">
          <cell r="A25" t="str">
            <v>10: HUANUCO</v>
          </cell>
          <cell r="B25">
            <v>310000</v>
          </cell>
          <cell r="C25">
            <v>1212566</v>
          </cell>
          <cell r="D25">
            <v>959017</v>
          </cell>
          <cell r="E25">
            <v>911824</v>
          </cell>
          <cell r="F25">
            <v>815099</v>
          </cell>
          <cell r="G25">
            <v>756917</v>
          </cell>
          <cell r="H25">
            <v>699329</v>
          </cell>
          <cell r="I25" t="str">
            <v>  62.4</v>
          </cell>
        </row>
        <row r="26">
          <cell r="A26" t="str">
            <v>11: ICA</v>
          </cell>
          <cell r="B26">
            <v>22000</v>
          </cell>
          <cell r="C26">
            <v>912114</v>
          </cell>
          <cell r="D26">
            <v>890112</v>
          </cell>
          <cell r="E26">
            <v>614733</v>
          </cell>
          <cell r="F26">
            <v>614733</v>
          </cell>
          <cell r="G26">
            <v>591633</v>
          </cell>
          <cell r="H26">
            <v>374234</v>
          </cell>
          <cell r="I26" t="str">
            <v>  64.9</v>
          </cell>
        </row>
        <row r="27">
          <cell r="A27" t="str">
            <v>12: JUNIN</v>
          </cell>
          <cell r="B27">
            <v>620483</v>
          </cell>
          <cell r="C27">
            <v>4563173</v>
          </cell>
          <cell r="D27">
            <v>3805766</v>
          </cell>
          <cell r="E27">
            <v>3032235</v>
          </cell>
          <cell r="F27">
            <v>2992351</v>
          </cell>
          <cell r="G27">
            <v>2865836</v>
          </cell>
          <cell r="H27">
            <v>2669998</v>
          </cell>
          <cell r="I27" t="str">
            <v>  62.8</v>
          </cell>
        </row>
        <row r="28">
          <cell r="A28" t="str">
            <v>13: LA LIBERTAD</v>
          </cell>
          <cell r="B28">
            <v>323000</v>
          </cell>
          <cell r="C28">
            <v>6328028</v>
          </cell>
          <cell r="D28">
            <v>6042111</v>
          </cell>
          <cell r="E28">
            <v>5261234</v>
          </cell>
          <cell r="F28">
            <v>2535185</v>
          </cell>
          <cell r="G28">
            <v>2303037</v>
          </cell>
          <cell r="H28">
            <v>2039586</v>
          </cell>
          <cell r="I28" t="str">
            <v>  36.4</v>
          </cell>
        </row>
        <row r="29">
          <cell r="A29" t="str">
            <v>14: LAMBAYEQUE</v>
          </cell>
          <cell r="C29">
            <v>3324037</v>
          </cell>
          <cell r="D29">
            <v>3039701</v>
          </cell>
          <cell r="E29">
            <v>2170421</v>
          </cell>
          <cell r="F29">
            <v>2170421</v>
          </cell>
          <cell r="G29">
            <v>2170421</v>
          </cell>
          <cell r="H29">
            <v>914497</v>
          </cell>
          <cell r="I29" t="str">
            <v>  65.3</v>
          </cell>
        </row>
        <row r="30">
          <cell r="A30" t="str">
            <v>15: LIMA</v>
          </cell>
          <cell r="B30">
            <v>24585983</v>
          </cell>
          <cell r="C30">
            <v>12460151</v>
          </cell>
          <cell r="D30">
            <v>12069546</v>
          </cell>
          <cell r="E30">
            <v>10648692</v>
          </cell>
          <cell r="F30">
            <v>10498344</v>
          </cell>
          <cell r="G30">
            <v>8718493</v>
          </cell>
          <cell r="H30">
            <v>6962888</v>
          </cell>
          <cell r="I30" t="str">
            <v>  70.0</v>
          </cell>
        </row>
        <row r="31">
          <cell r="A31" t="str">
            <v>16: LORETO</v>
          </cell>
          <cell r="B31">
            <v>14687385</v>
          </cell>
          <cell r="C31">
            <v>72549424</v>
          </cell>
          <cell r="D31">
            <v>72304452</v>
          </cell>
          <cell r="E31">
            <v>59124199</v>
          </cell>
          <cell r="F31">
            <v>58538867</v>
          </cell>
          <cell r="G31">
            <v>47707894</v>
          </cell>
          <cell r="H31">
            <v>44080091</v>
          </cell>
          <cell r="I31" t="str">
            <v>  65.8</v>
          </cell>
        </row>
        <row r="32">
          <cell r="A32" t="str">
            <v>17: MADRE DE DIOS</v>
          </cell>
          <cell r="B32">
            <v>155360</v>
          </cell>
          <cell r="C32">
            <v>1639001</v>
          </cell>
          <cell r="D32">
            <v>1611000</v>
          </cell>
          <cell r="E32">
            <v>1607202</v>
          </cell>
          <cell r="F32">
            <v>1599702</v>
          </cell>
          <cell r="G32">
            <v>1314702</v>
          </cell>
          <cell r="H32">
            <v>475202</v>
          </cell>
          <cell r="I32" t="str">
            <v>  80.2</v>
          </cell>
        </row>
        <row r="33">
          <cell r="A33" t="str">
            <v>18: MOQUEGUA</v>
          </cell>
          <cell r="B33">
            <v>7857344</v>
          </cell>
          <cell r="C33">
            <v>8949013</v>
          </cell>
          <cell r="D33">
            <v>8913004</v>
          </cell>
          <cell r="E33">
            <v>8884106</v>
          </cell>
          <cell r="F33">
            <v>8852756</v>
          </cell>
          <cell r="G33">
            <v>8507142</v>
          </cell>
          <cell r="H33">
            <v>8324915</v>
          </cell>
          <cell r="I33" t="str">
            <v>  95.1</v>
          </cell>
        </row>
        <row r="34">
          <cell r="A34" t="str">
            <v>19: PASCO</v>
          </cell>
          <cell r="B34">
            <v>340000</v>
          </cell>
          <cell r="C34">
            <v>814992</v>
          </cell>
          <cell r="D34">
            <v>764706</v>
          </cell>
          <cell r="E34">
            <v>530512</v>
          </cell>
          <cell r="F34">
            <v>530512</v>
          </cell>
          <cell r="G34">
            <v>510129</v>
          </cell>
          <cell r="H34">
            <v>459636</v>
          </cell>
          <cell r="I34" t="str">
            <v>  62.6</v>
          </cell>
        </row>
        <row r="35">
          <cell r="A35" t="str">
            <v>20: PIURA</v>
          </cell>
          <cell r="B35">
            <v>2179246</v>
          </cell>
          <cell r="C35">
            <v>18902953</v>
          </cell>
          <cell r="D35">
            <v>18432942</v>
          </cell>
          <cell r="E35">
            <v>18173804</v>
          </cell>
          <cell r="F35">
            <v>18151866</v>
          </cell>
          <cell r="G35">
            <v>17715457</v>
          </cell>
          <cell r="H35">
            <v>17240247</v>
          </cell>
          <cell r="I35" t="str">
            <v>  93.7</v>
          </cell>
        </row>
        <row r="36">
          <cell r="A36" t="str">
            <v>21: PUNO</v>
          </cell>
          <cell r="B36">
            <v>7966525</v>
          </cell>
          <cell r="C36">
            <v>7136327</v>
          </cell>
          <cell r="D36">
            <v>5836568</v>
          </cell>
          <cell r="E36">
            <v>4766817</v>
          </cell>
          <cell r="F36">
            <v>3797271</v>
          </cell>
          <cell r="G36">
            <v>3722832</v>
          </cell>
          <cell r="H36">
            <v>1691963</v>
          </cell>
          <cell r="I36" t="str">
            <v>  52.2</v>
          </cell>
        </row>
        <row r="37">
          <cell r="A37" t="str">
            <v>22: SAN MARTIN</v>
          </cell>
          <cell r="C37">
            <v>297242</v>
          </cell>
          <cell r="D37">
            <v>296187</v>
          </cell>
          <cell r="E37">
            <v>278353</v>
          </cell>
          <cell r="F37">
            <v>278353</v>
          </cell>
          <cell r="G37">
            <v>278353</v>
          </cell>
          <cell r="H37">
            <v>272113</v>
          </cell>
          <cell r="I37" t="str">
            <v>  93.6</v>
          </cell>
        </row>
        <row r="38">
          <cell r="A38" t="str">
            <v>23: TACNA</v>
          </cell>
          <cell r="B38">
            <v>9407642</v>
          </cell>
          <cell r="C38">
            <v>7925318</v>
          </cell>
          <cell r="D38">
            <v>7775956</v>
          </cell>
          <cell r="E38">
            <v>7633386</v>
          </cell>
          <cell r="F38">
            <v>7619061</v>
          </cell>
          <cell r="G38">
            <v>7511425</v>
          </cell>
          <cell r="H38">
            <v>7155160</v>
          </cell>
          <cell r="I38" t="str">
            <v>  94.8</v>
          </cell>
        </row>
        <row r="39">
          <cell r="A39" t="str">
            <v>24: TUMBES</v>
          </cell>
          <cell r="B39">
            <v>182943</v>
          </cell>
          <cell r="C39">
            <v>4153868</v>
          </cell>
          <cell r="D39">
            <v>4138832</v>
          </cell>
          <cell r="E39">
            <v>4025966</v>
          </cell>
          <cell r="F39">
            <v>3929904</v>
          </cell>
          <cell r="G39">
            <v>3855305</v>
          </cell>
          <cell r="H39">
            <v>3846679</v>
          </cell>
          <cell r="I39" t="str">
            <v>  92.8</v>
          </cell>
        </row>
        <row r="40">
          <cell r="A40" t="str">
            <v>25: UCAYALI</v>
          </cell>
          <cell r="B40">
            <v>11761634</v>
          </cell>
          <cell r="C40">
            <v>18551327</v>
          </cell>
          <cell r="D40">
            <v>18551325</v>
          </cell>
          <cell r="E40">
            <v>14735417</v>
          </cell>
          <cell r="F40">
            <v>14242156</v>
          </cell>
          <cell r="G40">
            <v>13812104</v>
          </cell>
          <cell r="H40">
            <v>10310070</v>
          </cell>
          <cell r="I40" t="str">
            <v>  74.5</v>
          </cell>
        </row>
      </sheetData>
      <sheetData sheetId="2">
        <row r="16">
          <cell r="A16" t="str">
            <v>01: AMAZONAS</v>
          </cell>
          <cell r="C16">
            <v>524925</v>
          </cell>
          <cell r="D16">
            <v>300423</v>
          </cell>
          <cell r="E16">
            <v>300423</v>
          </cell>
          <cell r="F16">
            <v>300423</v>
          </cell>
          <cell r="G16">
            <v>300423</v>
          </cell>
          <cell r="H16">
            <v>300423</v>
          </cell>
          <cell r="I16" t="str">
            <v>  57.2</v>
          </cell>
        </row>
        <row r="17">
          <cell r="A17" t="str">
            <v>02: ANCASH</v>
          </cell>
          <cell r="C17">
            <v>30000</v>
          </cell>
          <cell r="D17">
            <v>30000</v>
          </cell>
          <cell r="E17">
            <v>30000</v>
          </cell>
          <cell r="F17">
            <v>30000</v>
          </cell>
          <cell r="G17">
            <v>30000</v>
          </cell>
          <cell r="H17">
            <v>30000</v>
          </cell>
          <cell r="I17" t="str">
            <v>  100.0</v>
          </cell>
        </row>
        <row r="18">
          <cell r="A18" t="str">
            <v>07: PROVINCIA CONSTITUCIONAL DEL CALLAO</v>
          </cell>
          <cell r="C18">
            <v>100000</v>
          </cell>
        </row>
        <row r="19">
          <cell r="A19" t="str">
            <v>08: CUSCO</v>
          </cell>
          <cell r="C19">
            <v>78400</v>
          </cell>
          <cell r="D19">
            <v>77438</v>
          </cell>
          <cell r="E19">
            <v>77438</v>
          </cell>
          <cell r="F19">
            <v>77438</v>
          </cell>
          <cell r="G19">
            <v>77438</v>
          </cell>
          <cell r="H19">
            <v>29554</v>
          </cell>
          <cell r="I19" t="str">
            <v>  98.8</v>
          </cell>
        </row>
        <row r="20">
          <cell r="A20" t="str">
            <v>09: HUANCAVELICA</v>
          </cell>
          <cell r="C20">
            <v>43300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>  0.0</v>
          </cell>
        </row>
        <row r="21">
          <cell r="A21" t="str">
            <v>11: ICA</v>
          </cell>
          <cell r="C21">
            <v>100000</v>
          </cell>
          <cell r="D21">
            <v>100000</v>
          </cell>
          <cell r="E21">
            <v>100000</v>
          </cell>
          <cell r="F21">
            <v>100000</v>
          </cell>
          <cell r="G21">
            <v>100000</v>
          </cell>
          <cell r="H21">
            <v>100000</v>
          </cell>
          <cell r="I21" t="str">
            <v>  100.0</v>
          </cell>
        </row>
        <row r="22">
          <cell r="A22" t="str">
            <v>12: JUNIN</v>
          </cell>
          <cell r="C22">
            <v>361055</v>
          </cell>
          <cell r="D22">
            <v>122420</v>
          </cell>
          <cell r="E22">
            <v>122420</v>
          </cell>
          <cell r="F22">
            <v>122420</v>
          </cell>
          <cell r="G22">
            <v>122119</v>
          </cell>
          <cell r="H22">
            <v>121869</v>
          </cell>
          <cell r="I22" t="str">
            <v>  33.8</v>
          </cell>
        </row>
        <row r="23">
          <cell r="A23" t="str">
            <v>15: LIMA</v>
          </cell>
          <cell r="C23">
            <v>1800</v>
          </cell>
        </row>
        <row r="24">
          <cell r="A24" t="str">
            <v>17: MADRE DE DIOS</v>
          </cell>
          <cell r="C24">
            <v>165639</v>
          </cell>
          <cell r="D24">
            <v>165636</v>
          </cell>
          <cell r="E24">
            <v>165636</v>
          </cell>
          <cell r="F24">
            <v>165636</v>
          </cell>
          <cell r="G24">
            <v>165636</v>
          </cell>
          <cell r="H24">
            <v>165636</v>
          </cell>
          <cell r="I24" t="str">
            <v>  100.0</v>
          </cell>
        </row>
        <row r="25">
          <cell r="A25" t="str">
            <v>18: MOQUEGUA</v>
          </cell>
          <cell r="B25">
            <v>35000</v>
          </cell>
          <cell r="C25">
            <v>33529</v>
          </cell>
          <cell r="D25">
            <v>23957</v>
          </cell>
          <cell r="E25">
            <v>23957</v>
          </cell>
          <cell r="F25">
            <v>23957</v>
          </cell>
          <cell r="G25">
            <v>23957</v>
          </cell>
          <cell r="H25">
            <v>23957</v>
          </cell>
          <cell r="I25" t="str">
            <v>  71.5</v>
          </cell>
        </row>
        <row r="26">
          <cell r="A26" t="str">
            <v>20: PIURA</v>
          </cell>
          <cell r="C26">
            <v>629365</v>
          </cell>
          <cell r="D26">
            <v>629365</v>
          </cell>
          <cell r="E26">
            <v>625062</v>
          </cell>
          <cell r="F26">
            <v>625061</v>
          </cell>
          <cell r="G26">
            <v>625061</v>
          </cell>
          <cell r="H26">
            <v>624111</v>
          </cell>
          <cell r="I26" t="str">
            <v>  99.3</v>
          </cell>
        </row>
        <row r="27">
          <cell r="A27" t="str">
            <v>25: UCAYALI</v>
          </cell>
          <cell r="C27">
            <v>165475</v>
          </cell>
          <cell r="D27">
            <v>165475</v>
          </cell>
          <cell r="E27">
            <v>165475</v>
          </cell>
          <cell r="F27">
            <v>165475</v>
          </cell>
          <cell r="G27">
            <v>165475</v>
          </cell>
          <cell r="H27">
            <v>165475</v>
          </cell>
          <cell r="I27" t="str">
            <v>  100.0</v>
          </cell>
        </row>
      </sheetData>
      <sheetData sheetId="3">
        <row r="16">
          <cell r="A16" t="str">
            <v>01: AMAZONAS</v>
          </cell>
          <cell r="C16">
            <v>100584</v>
          </cell>
          <cell r="D16">
            <v>100579</v>
          </cell>
          <cell r="E16">
            <v>99640</v>
          </cell>
          <cell r="F16">
            <v>99640</v>
          </cell>
          <cell r="G16">
            <v>99640</v>
          </cell>
          <cell r="H16">
            <v>93640</v>
          </cell>
          <cell r="I16" t="str">
            <v>  99.1</v>
          </cell>
        </row>
        <row r="17">
          <cell r="A17" t="str">
            <v>02: ANCASH</v>
          </cell>
          <cell r="C17">
            <v>131967</v>
          </cell>
          <cell r="D17">
            <v>131967</v>
          </cell>
          <cell r="E17">
            <v>124897</v>
          </cell>
          <cell r="F17">
            <v>124897</v>
          </cell>
          <cell r="G17">
            <v>124897</v>
          </cell>
          <cell r="H17">
            <v>124897</v>
          </cell>
          <cell r="I17" t="str">
            <v>  94.6</v>
          </cell>
        </row>
        <row r="18">
          <cell r="A18" t="str">
            <v>05: AYACUCHO</v>
          </cell>
          <cell r="C18">
            <v>58369</v>
          </cell>
          <cell r="D18">
            <v>56721</v>
          </cell>
          <cell r="E18">
            <v>56721</v>
          </cell>
          <cell r="F18">
            <v>56721</v>
          </cell>
          <cell r="G18">
            <v>56721</v>
          </cell>
          <cell r="H18">
            <v>56721</v>
          </cell>
          <cell r="I18" t="str">
            <v>  97.2</v>
          </cell>
        </row>
        <row r="19">
          <cell r="A19" t="str">
            <v>15: LIMA</v>
          </cell>
          <cell r="B19">
            <v>47599705</v>
          </cell>
          <cell r="C19">
            <v>1007988</v>
          </cell>
          <cell r="D19">
            <v>1007210</v>
          </cell>
          <cell r="E19">
            <v>1004268</v>
          </cell>
          <cell r="F19">
            <v>1004268</v>
          </cell>
          <cell r="G19">
            <v>1004268</v>
          </cell>
          <cell r="H19">
            <v>184268</v>
          </cell>
          <cell r="I19" t="str">
            <v>  99.6</v>
          </cell>
        </row>
        <row r="20">
          <cell r="A20" t="str">
            <v>22: SAN MARTIN</v>
          </cell>
          <cell r="B20">
            <v>4055</v>
          </cell>
          <cell r="C20">
            <v>4055</v>
          </cell>
        </row>
      </sheetData>
      <sheetData sheetId="4">
        <row r="16">
          <cell r="A16" t="str">
            <v>02: ANCASH</v>
          </cell>
          <cell r="C16">
            <v>232121</v>
          </cell>
          <cell r="D16">
            <v>232121</v>
          </cell>
          <cell r="E16">
            <v>232121</v>
          </cell>
          <cell r="F16">
            <v>232121</v>
          </cell>
          <cell r="G16">
            <v>232121</v>
          </cell>
          <cell r="H16">
            <v>232121</v>
          </cell>
          <cell r="I16" t="str">
            <v>  100.0</v>
          </cell>
        </row>
        <row r="17">
          <cell r="A17" t="str">
            <v>03: APURIMAC</v>
          </cell>
          <cell r="C17">
            <v>5113</v>
          </cell>
        </row>
        <row r="18">
          <cell r="A18" t="str">
            <v>04: AREQUIPA</v>
          </cell>
          <cell r="C18">
            <v>58773</v>
          </cell>
          <cell r="D18">
            <v>56500</v>
          </cell>
          <cell r="E18">
            <v>55285</v>
          </cell>
          <cell r="F18">
            <v>55285</v>
          </cell>
          <cell r="G18">
            <v>51856</v>
          </cell>
          <cell r="H18">
            <v>51856</v>
          </cell>
          <cell r="I18" t="str">
            <v>  88.2</v>
          </cell>
        </row>
        <row r="19">
          <cell r="A19" t="str">
            <v>05: AYACUCHO</v>
          </cell>
          <cell r="C19">
            <v>132361</v>
          </cell>
          <cell r="D19">
            <v>132282</v>
          </cell>
          <cell r="E19">
            <v>122082</v>
          </cell>
          <cell r="F19">
            <v>122082</v>
          </cell>
          <cell r="G19">
            <v>122082</v>
          </cell>
          <cell r="H19">
            <v>108482</v>
          </cell>
          <cell r="I19" t="str">
            <v>  92.2</v>
          </cell>
        </row>
        <row r="20">
          <cell r="A20" t="str">
            <v>08: CUSCO</v>
          </cell>
          <cell r="C20">
            <v>675930</v>
          </cell>
          <cell r="D20">
            <v>673064</v>
          </cell>
          <cell r="E20">
            <v>673064</v>
          </cell>
          <cell r="F20">
            <v>673064</v>
          </cell>
          <cell r="G20">
            <v>672779</v>
          </cell>
          <cell r="H20">
            <v>656954</v>
          </cell>
          <cell r="I20" t="str">
            <v>  99.5</v>
          </cell>
        </row>
        <row r="21">
          <cell r="A21" t="str">
            <v>09: HUANCAVELICA</v>
          </cell>
          <cell r="C21">
            <v>208645</v>
          </cell>
          <cell r="D21">
            <v>208645</v>
          </cell>
          <cell r="E21">
            <v>56562</v>
          </cell>
          <cell r="F21">
            <v>56562</v>
          </cell>
          <cell r="G21">
            <v>55562</v>
          </cell>
          <cell r="H21">
            <v>55562</v>
          </cell>
          <cell r="I21" t="str">
            <v>  26.6</v>
          </cell>
        </row>
        <row r="22">
          <cell r="A22" t="str">
            <v>12: JUNIN</v>
          </cell>
          <cell r="C22">
            <v>60763</v>
          </cell>
          <cell r="D22">
            <v>60763</v>
          </cell>
          <cell r="E22">
            <v>60762</v>
          </cell>
          <cell r="F22">
            <v>60762</v>
          </cell>
          <cell r="G22">
            <v>60762</v>
          </cell>
          <cell r="H22">
            <v>46147</v>
          </cell>
          <cell r="I22" t="str">
            <v>  100.0</v>
          </cell>
        </row>
        <row r="23">
          <cell r="A23" t="str">
            <v>14: LAMBAYEQUE</v>
          </cell>
          <cell r="C23">
            <v>243284</v>
          </cell>
          <cell r="D23">
            <v>231178</v>
          </cell>
          <cell r="E23">
            <v>220556</v>
          </cell>
          <cell r="F23">
            <v>220556</v>
          </cell>
          <cell r="G23">
            <v>217444</v>
          </cell>
          <cell r="H23">
            <v>132643</v>
          </cell>
          <cell r="I23" t="str">
            <v>  89.4</v>
          </cell>
        </row>
        <row r="24">
          <cell r="A24" t="str">
            <v>15: LIMA</v>
          </cell>
          <cell r="C24">
            <v>197086</v>
          </cell>
          <cell r="D24">
            <v>81694</v>
          </cell>
          <cell r="E24">
            <v>45914</v>
          </cell>
          <cell r="F24">
            <v>45914</v>
          </cell>
          <cell r="G24">
            <v>44372</v>
          </cell>
          <cell r="H24">
            <v>11134</v>
          </cell>
          <cell r="I24" t="str">
            <v>  22.5</v>
          </cell>
        </row>
        <row r="25">
          <cell r="A25" t="str">
            <v>17: MADRE DE DIOS</v>
          </cell>
          <cell r="C25">
            <v>3021670</v>
          </cell>
          <cell r="D25">
            <v>3018855</v>
          </cell>
          <cell r="E25">
            <v>3018855</v>
          </cell>
          <cell r="F25">
            <v>3018855</v>
          </cell>
          <cell r="G25">
            <v>3018855</v>
          </cell>
          <cell r="H25">
            <v>1539605</v>
          </cell>
          <cell r="I25" t="str">
            <v>  99.9</v>
          </cell>
        </row>
        <row r="26">
          <cell r="A26" t="str">
            <v>18: MOQUEGUA</v>
          </cell>
          <cell r="C26">
            <v>299300</v>
          </cell>
        </row>
        <row r="27">
          <cell r="A27" t="str">
            <v>19: PASCO</v>
          </cell>
          <cell r="C27">
            <v>2074723</v>
          </cell>
          <cell r="D27">
            <v>2074723</v>
          </cell>
          <cell r="E27">
            <v>2064723</v>
          </cell>
          <cell r="F27">
            <v>206463</v>
          </cell>
          <cell r="G27">
            <v>206463</v>
          </cell>
          <cell r="H27">
            <v>206463</v>
          </cell>
          <cell r="I27" t="str">
            <v>  10.0</v>
          </cell>
        </row>
        <row r="28">
          <cell r="A28" t="str">
            <v>20: PIURA</v>
          </cell>
          <cell r="C28">
            <v>33900</v>
          </cell>
          <cell r="D28">
            <v>33900</v>
          </cell>
          <cell r="E28">
            <v>33900</v>
          </cell>
          <cell r="F28">
            <v>33900</v>
          </cell>
          <cell r="G28">
            <v>10170</v>
          </cell>
          <cell r="H28">
            <v>0</v>
          </cell>
          <cell r="I28" t="str">
            <v>  30.0</v>
          </cell>
        </row>
        <row r="29">
          <cell r="A29" t="str">
            <v>21: PUNO</v>
          </cell>
          <cell r="C29">
            <v>87563</v>
          </cell>
          <cell r="D29">
            <v>87563</v>
          </cell>
          <cell r="E29">
            <v>87563</v>
          </cell>
          <cell r="F29">
            <v>87563</v>
          </cell>
          <cell r="G29">
            <v>87563</v>
          </cell>
          <cell r="H29">
            <v>87563</v>
          </cell>
          <cell r="I29" t="str">
            <v>  100.0</v>
          </cell>
        </row>
        <row r="30">
          <cell r="A30" t="str">
            <v>22: SAN MARTIN</v>
          </cell>
          <cell r="C30">
            <v>465077</v>
          </cell>
          <cell r="D30">
            <v>464672</v>
          </cell>
          <cell r="E30">
            <v>463080</v>
          </cell>
          <cell r="F30">
            <v>463080</v>
          </cell>
          <cell r="G30">
            <v>463080</v>
          </cell>
          <cell r="H30">
            <v>463080</v>
          </cell>
          <cell r="I30" t="str">
            <v>  99.6</v>
          </cell>
        </row>
        <row r="31">
          <cell r="A31" t="str">
            <v>24: TUMBES</v>
          </cell>
          <cell r="C31">
            <v>259259</v>
          </cell>
          <cell r="D31">
            <v>259219</v>
          </cell>
          <cell r="E31">
            <v>259219</v>
          </cell>
          <cell r="F31">
            <v>259219</v>
          </cell>
          <cell r="G31">
            <v>259219</v>
          </cell>
          <cell r="H31">
            <v>207219</v>
          </cell>
          <cell r="I31" t="str">
            <v>  100.0</v>
          </cell>
        </row>
        <row r="32">
          <cell r="A32" t="str">
            <v>25: UCAYALI</v>
          </cell>
          <cell r="B32">
            <v>165530</v>
          </cell>
          <cell r="C32">
            <v>0</v>
          </cell>
          <cell r="I32" t="str">
            <v>  0.0</v>
          </cell>
        </row>
      </sheetData>
      <sheetData sheetId="5">
        <row r="16">
          <cell r="A16" t="str">
            <v>05: AYACUCHO</v>
          </cell>
          <cell r="C16">
            <v>644999</v>
          </cell>
          <cell r="D16">
            <v>644938</v>
          </cell>
          <cell r="E16">
            <v>644938</v>
          </cell>
          <cell r="F16">
            <v>644938</v>
          </cell>
          <cell r="G16">
            <v>644938</v>
          </cell>
          <cell r="H16">
            <v>642209</v>
          </cell>
          <cell r="I16" t="str">
            <v>  100.0</v>
          </cell>
        </row>
        <row r="17">
          <cell r="A17" t="str">
            <v>06: CAJAMARCA</v>
          </cell>
          <cell r="C17">
            <v>65000</v>
          </cell>
          <cell r="D17">
            <v>65000</v>
          </cell>
          <cell r="E17">
            <v>65000</v>
          </cell>
          <cell r="F17">
            <v>65000</v>
          </cell>
          <cell r="G17">
            <v>65000</v>
          </cell>
          <cell r="H17">
            <v>65000</v>
          </cell>
          <cell r="I17" t="str">
            <v>  100.0</v>
          </cell>
        </row>
        <row r="18">
          <cell r="A18" t="str">
            <v>12: JUNIN</v>
          </cell>
          <cell r="C18">
            <v>1094323</v>
          </cell>
          <cell r="D18">
            <v>1094323</v>
          </cell>
          <cell r="E18">
            <v>1094323</v>
          </cell>
          <cell r="F18">
            <v>1094323</v>
          </cell>
          <cell r="G18">
            <v>1094323</v>
          </cell>
          <cell r="H18">
            <v>1094323</v>
          </cell>
          <cell r="I18" t="str">
            <v>  100.0</v>
          </cell>
        </row>
        <row r="19">
          <cell r="A19" t="str">
            <v>14: LAMBAYEQUE</v>
          </cell>
          <cell r="C19">
            <v>36000</v>
          </cell>
          <cell r="D19">
            <v>36000</v>
          </cell>
          <cell r="E19">
            <v>36000</v>
          </cell>
          <cell r="F19">
            <v>36000</v>
          </cell>
          <cell r="G19">
            <v>36000</v>
          </cell>
          <cell r="H19">
            <v>29000</v>
          </cell>
          <cell r="I19" t="str">
            <v>  100.0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showGridLines="0" tabSelected="1" workbookViewId="0">
      <selection activeCell="N23" sqref="N23"/>
    </sheetView>
  </sheetViews>
  <sheetFormatPr defaultColWidth="0" defaultRowHeight="14.4" zeroHeight="1" x14ac:dyDescent="0.3"/>
  <cols>
    <col min="1" max="15" width="8.88671875" style="14" customWidth="1"/>
    <col min="16" max="16" width="40.6640625" style="14" customWidth="1"/>
    <col min="17" max="19" width="6.33203125" customWidth="1"/>
    <col min="20" max="16384" width="8.88671875" hidden="1"/>
  </cols>
  <sheetData>
    <row r="1" spans="1:19" s="2" customFormat="1" ht="12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"/>
      <c r="S1" s="1"/>
    </row>
    <row r="2" spans="1:19" s="2" customFormat="1" ht="23.25" customHeight="1" x14ac:dyDescent="0.2">
      <c r="A2" s="8"/>
      <c r="B2" s="9"/>
      <c r="C2" s="9"/>
      <c r="D2" s="9"/>
      <c r="E2" s="8"/>
      <c r="F2" s="8"/>
      <c r="G2" s="85" t="s">
        <v>0</v>
      </c>
      <c r="H2" s="85"/>
      <c r="I2" s="85"/>
      <c r="J2" s="85"/>
      <c r="K2" s="85"/>
      <c r="L2" s="85"/>
      <c r="M2" s="85"/>
      <c r="N2" s="85"/>
      <c r="O2" s="85"/>
      <c r="P2" s="85"/>
      <c r="Q2" s="1"/>
      <c r="S2" s="1"/>
    </row>
    <row r="3" spans="1:19" s="2" customFormat="1" ht="18.75" customHeight="1" x14ac:dyDescent="0.2">
      <c r="A3" s="7"/>
      <c r="B3" s="10"/>
      <c r="C3" s="10"/>
      <c r="D3" s="10"/>
      <c r="E3" s="10"/>
      <c r="F3" s="10"/>
      <c r="G3" s="86" t="s">
        <v>226</v>
      </c>
      <c r="H3" s="86"/>
      <c r="I3" s="86"/>
      <c r="J3" s="86"/>
      <c r="K3" s="86"/>
      <c r="L3" s="86"/>
      <c r="M3" s="86"/>
      <c r="N3" s="86"/>
      <c r="O3" s="86"/>
      <c r="P3" s="86"/>
      <c r="Q3" s="1"/>
      <c r="S3" s="1"/>
    </row>
    <row r="4" spans="1:19" s="2" customFormat="1" ht="13.8" x14ac:dyDescent="0.3">
      <c r="A4" s="7"/>
      <c r="B4" s="7"/>
      <c r="C4" s="7"/>
      <c r="D4" s="11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1"/>
      <c r="S4" s="1"/>
    </row>
    <row r="5" spans="1:19" s="2" customFormat="1" ht="11.4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"/>
      <c r="S5" s="1"/>
    </row>
    <row r="6" spans="1:19" s="2" customFormat="1" ht="11.4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"/>
      <c r="S6" s="1"/>
    </row>
    <row r="7" spans="1:19" s="2" customFormat="1" ht="11.4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"/>
      <c r="S7" s="1"/>
    </row>
    <row r="8" spans="1:19" s="2" customFormat="1" ht="11.4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"/>
      <c r="S8" s="1"/>
    </row>
    <row r="9" spans="1:19" s="2" customFormat="1" ht="21.75" customHeight="1" x14ac:dyDescent="0.2">
      <c r="A9" s="7"/>
      <c r="B9" s="7"/>
      <c r="C9" s="7"/>
      <c r="D9" s="7"/>
      <c r="E9" s="7"/>
      <c r="F9" s="7"/>
      <c r="G9" s="87" t="s">
        <v>1</v>
      </c>
      <c r="H9" s="87"/>
      <c r="I9" s="87"/>
      <c r="J9" s="87"/>
      <c r="K9" s="87"/>
      <c r="L9" s="87"/>
      <c r="M9" s="87"/>
      <c r="N9" s="87"/>
      <c r="O9" s="87"/>
      <c r="P9" s="87"/>
      <c r="Q9" s="3"/>
      <c r="R9" s="4"/>
      <c r="S9" s="1"/>
    </row>
    <row r="10" spans="1:19" s="2" customFormat="1" ht="20.25" customHeight="1" x14ac:dyDescent="0.2">
      <c r="A10" s="7"/>
      <c r="B10" s="7"/>
      <c r="C10" s="7"/>
      <c r="D10" s="7"/>
      <c r="E10" s="7"/>
      <c r="F10" s="7"/>
      <c r="G10" s="86" t="s">
        <v>228</v>
      </c>
      <c r="H10" s="86"/>
      <c r="I10" s="86"/>
      <c r="J10" s="86"/>
      <c r="K10" s="86"/>
      <c r="L10" s="86"/>
      <c r="M10" s="86"/>
      <c r="N10" s="86"/>
      <c r="O10" s="86"/>
      <c r="P10" s="86"/>
      <c r="Q10" s="5"/>
      <c r="R10" s="6"/>
      <c r="S10" s="1"/>
    </row>
    <row r="11" spans="1:19" s="2" customFormat="1" ht="15" customHeight="1" x14ac:dyDescent="0.25">
      <c r="A11" s="7"/>
      <c r="B11" s="7"/>
      <c r="C11" s="7"/>
      <c r="D11" s="7"/>
      <c r="E11" s="7"/>
      <c r="F11" s="7"/>
      <c r="G11" s="88" t="s">
        <v>227</v>
      </c>
      <c r="H11" s="88"/>
      <c r="I11" s="88"/>
      <c r="J11" s="88"/>
      <c r="K11" s="88"/>
      <c r="L11" s="88"/>
      <c r="M11" s="88"/>
      <c r="N11" s="88"/>
      <c r="O11" s="88"/>
      <c r="P11" s="88"/>
      <c r="Q11" s="1"/>
      <c r="S11" s="1"/>
    </row>
    <row r="12" spans="1:19" s="2" customFormat="1" ht="13.8" x14ac:dyDescent="0.25">
      <c r="A12" s="7"/>
      <c r="B12" s="7"/>
      <c r="C12" s="7"/>
      <c r="D12" s="7"/>
      <c r="E12" s="7"/>
      <c r="F12" s="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1"/>
      <c r="S12" s="1"/>
    </row>
    <row r="13" spans="1:19" s="2" customFormat="1" ht="11.4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"/>
      <c r="S13" s="1"/>
    </row>
    <row r="14" spans="1:19" s="2" customFormat="1" ht="11.4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"/>
      <c r="S14" s="1"/>
    </row>
    <row r="15" spans="1:19" s="2" customFormat="1" ht="11.4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"/>
      <c r="S15" s="1"/>
    </row>
    <row r="16" spans="1:19" s="2" customFormat="1" ht="11.4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"/>
      <c r="S16" s="1"/>
    </row>
    <row r="17" spans="1:19" s="2" customFormat="1" ht="11.4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2"/>
      <c r="Q17" s="1"/>
      <c r="S17" s="1"/>
    </row>
    <row r="18" spans="1:19" s="2" customFormat="1" ht="11.4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"/>
      <c r="S18" s="1"/>
    </row>
    <row r="19" spans="1:19" s="2" customFormat="1" ht="15" customHeight="1" x14ac:dyDescent="0.2">
      <c r="A19" s="7"/>
      <c r="B19" s="7"/>
      <c r="C19" s="7"/>
      <c r="D19" s="7"/>
      <c r="E19" s="7"/>
      <c r="F19" s="7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"/>
      <c r="S19" s="1"/>
    </row>
    <row r="20" spans="1:19" s="2" customFormat="1" ht="11.4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"/>
      <c r="S20" s="1"/>
    </row>
    <row r="21" spans="1:19" s="2" customFormat="1" ht="11.4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"/>
      <c r="S21" s="1"/>
    </row>
    <row r="22" spans="1:19" s="2" customFormat="1" ht="11.4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"/>
      <c r="S22" s="1"/>
    </row>
    <row r="23" spans="1:19" s="2" customFormat="1" ht="11.4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"/>
      <c r="S23" s="1"/>
    </row>
    <row r="24" spans="1:19" s="2" customFormat="1" ht="11.4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"/>
      <c r="S24" s="1"/>
    </row>
    <row r="25" spans="1:19" s="2" customFormat="1" ht="11.4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"/>
      <c r="S25" s="1"/>
    </row>
    <row r="26" spans="1:19" s="2" customFormat="1" ht="11.4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"/>
      <c r="S26" s="1"/>
    </row>
    <row r="27" spans="1:19" s="2" customFormat="1" ht="11.4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"/>
      <c r="S27" s="1"/>
    </row>
    <row r="28" spans="1:19" s="2" customFormat="1" ht="11.4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"/>
      <c r="S28" s="1"/>
    </row>
    <row r="29" spans="1:19" s="2" customFormat="1" ht="11.4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"/>
      <c r="S29" s="1"/>
    </row>
    <row r="30" spans="1:19" s="2" customFormat="1" ht="11.4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"/>
      <c r="S30" s="1"/>
    </row>
    <row r="31" spans="1:19" s="2" customFormat="1" ht="11.4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"/>
      <c r="S31" s="1"/>
    </row>
    <row r="32" spans="1:19" s="2" customFormat="1" ht="11.4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"/>
      <c r="S32" s="1"/>
    </row>
    <row r="33" spans="1:19" s="2" customFormat="1" ht="11.4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"/>
      <c r="S33" s="1"/>
    </row>
  </sheetData>
  <mergeCells count="6">
    <mergeCell ref="G12:P12"/>
    <mergeCell ref="G2:P2"/>
    <mergeCell ref="G3:P3"/>
    <mergeCell ref="G9:P9"/>
    <mergeCell ref="G10:P10"/>
    <mergeCell ref="G11:P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'C:\juan\SALUD\03. Carpeta de trabajo\[Plantilla_Ejecución presupuestal 2018.xlsx]Tablas'!#REF!</xm:f>
          </x14:formula1>
          <xm:sqref>D2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96"/>
  <sheetViews>
    <sheetView topLeftCell="C34" zoomScale="85" zoomScaleNormal="85" workbookViewId="0">
      <selection activeCell="M72" sqref="M72"/>
    </sheetView>
  </sheetViews>
  <sheetFormatPr defaultColWidth="0" defaultRowHeight="12" x14ac:dyDescent="0.25"/>
  <cols>
    <col min="1" max="1" width="11.6640625" style="26" customWidth="1"/>
    <col min="2" max="4" width="12.6640625" style="26" customWidth="1"/>
    <col min="5" max="5" width="4.33203125" style="26" customWidth="1"/>
    <col min="6" max="6" width="23.88671875" style="26" customWidth="1"/>
    <col min="7" max="16" width="12.6640625" style="26" customWidth="1"/>
    <col min="17" max="17" width="11.6640625" style="26" customWidth="1"/>
    <col min="18" max="20" width="0" style="26" hidden="1" customWidth="1"/>
    <col min="21" max="16384" width="11.44140625" style="26" hidden="1"/>
  </cols>
  <sheetData>
    <row r="1" spans="2:16" ht="9" customHeight="1" x14ac:dyDescent="0.3">
      <c r="C1" s="27"/>
      <c r="D1" s="27"/>
    </row>
    <row r="2" spans="2:16" x14ac:dyDescent="0.25">
      <c r="B2" s="90" t="s">
        <v>168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2:16" x14ac:dyDescent="0.2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2:16" x14ac:dyDescent="0.25">
      <c r="B4" s="28"/>
      <c r="G4" s="28"/>
      <c r="L4" s="28"/>
      <c r="M4" s="28"/>
    </row>
    <row r="5" spans="2:16" x14ac:dyDescent="0.25">
      <c r="B5" s="28"/>
      <c r="G5" s="28"/>
      <c r="L5" s="28"/>
      <c r="M5" s="28"/>
    </row>
    <row r="6" spans="2:16" x14ac:dyDescent="0.25">
      <c r="B6" s="29" t="s">
        <v>65</v>
      </c>
    </row>
    <row r="7" spans="2:16" x14ac:dyDescent="0.25"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</row>
    <row r="8" spans="2:16" x14ac:dyDescent="0.25">
      <c r="B8" s="59"/>
      <c r="C8" s="55"/>
      <c r="D8" s="55"/>
      <c r="E8" s="55"/>
      <c r="F8" s="55"/>
      <c r="G8" s="55"/>
      <c r="H8" s="55"/>
      <c r="I8" s="65"/>
      <c r="J8" s="65"/>
      <c r="K8" s="65"/>
      <c r="L8" s="65"/>
      <c r="M8" s="65"/>
      <c r="N8" s="65"/>
      <c r="O8" s="65"/>
      <c r="P8" s="60"/>
    </row>
    <row r="9" spans="2:16" x14ac:dyDescent="0.25">
      <c r="B9" s="59"/>
      <c r="C9" s="55"/>
      <c r="D9" s="55"/>
      <c r="E9" s="55"/>
      <c r="F9" s="65" t="s">
        <v>46</v>
      </c>
      <c r="G9" s="65"/>
      <c r="H9" s="65"/>
      <c r="I9" s="65"/>
      <c r="J9" s="65"/>
      <c r="K9" s="65"/>
      <c r="L9" s="70"/>
      <c r="M9" s="70"/>
      <c r="N9" s="70"/>
      <c r="O9" s="70"/>
      <c r="P9" s="60"/>
    </row>
    <row r="10" spans="2:16" x14ac:dyDescent="0.25">
      <c r="B10" s="59"/>
      <c r="C10" s="55"/>
      <c r="D10" s="55"/>
      <c r="E10" s="55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0"/>
    </row>
    <row r="11" spans="2:16" x14ac:dyDescent="0.25">
      <c r="B11" s="59"/>
      <c r="C11" s="55"/>
      <c r="D11" s="55"/>
      <c r="E11" s="55"/>
      <c r="F11" s="91" t="s">
        <v>55</v>
      </c>
      <c r="G11" s="91"/>
      <c r="H11" s="91"/>
      <c r="I11" s="91"/>
      <c r="J11" s="91"/>
      <c r="K11" s="91"/>
      <c r="L11" s="70"/>
      <c r="M11" s="70"/>
      <c r="N11" s="70"/>
      <c r="O11" s="70"/>
      <c r="P11" s="60"/>
    </row>
    <row r="12" spans="2:16" x14ac:dyDescent="0.25">
      <c r="B12" s="59"/>
      <c r="C12" s="55"/>
      <c r="D12" s="55"/>
      <c r="E12" s="55"/>
      <c r="F12" s="89" t="s">
        <v>54</v>
      </c>
      <c r="G12" s="89"/>
      <c r="H12" s="89"/>
      <c r="I12" s="89"/>
      <c r="J12" s="89"/>
      <c r="K12" s="89"/>
      <c r="L12" s="70"/>
      <c r="M12" s="70"/>
      <c r="N12" s="70"/>
      <c r="O12" s="70"/>
      <c r="P12" s="60"/>
    </row>
    <row r="13" spans="2:16" x14ac:dyDescent="0.25">
      <c r="B13" s="59"/>
      <c r="C13" s="55"/>
      <c r="D13" s="55"/>
      <c r="E13" s="55"/>
      <c r="F13" s="71"/>
      <c r="G13" s="71"/>
      <c r="H13" s="71"/>
      <c r="I13" s="71"/>
      <c r="J13" s="71"/>
      <c r="K13" s="71"/>
      <c r="L13" s="70"/>
      <c r="M13" s="70"/>
      <c r="N13" s="70"/>
      <c r="O13" s="70"/>
      <c r="P13" s="60"/>
    </row>
    <row r="14" spans="2:16" x14ac:dyDescent="0.25">
      <c r="B14" s="59"/>
      <c r="C14" s="55"/>
      <c r="D14" s="55"/>
      <c r="E14" s="55"/>
      <c r="F14" s="68" t="s">
        <v>47</v>
      </c>
      <c r="G14" s="68" t="s">
        <v>51</v>
      </c>
      <c r="H14" s="68" t="s">
        <v>50</v>
      </c>
      <c r="I14" s="68" t="s">
        <v>52</v>
      </c>
      <c r="J14" s="68" t="s">
        <v>50</v>
      </c>
      <c r="K14" s="68" t="s">
        <v>53</v>
      </c>
      <c r="L14" s="70"/>
      <c r="M14" s="68" t="s">
        <v>224</v>
      </c>
      <c r="N14" s="68" t="s">
        <v>223</v>
      </c>
      <c r="O14" s="70"/>
      <c r="P14" s="60"/>
    </row>
    <row r="15" spans="2:16" x14ac:dyDescent="0.25">
      <c r="B15" s="59"/>
      <c r="C15" s="55"/>
      <c r="D15" s="55"/>
      <c r="E15" s="55"/>
      <c r="F15" s="67" t="s">
        <v>48</v>
      </c>
      <c r="G15" s="76">
        <f>+SUM(G16:G26)</f>
        <v>1601.5700000000002</v>
      </c>
      <c r="H15" s="75">
        <f>1-H27</f>
        <v>0.35591789023140863</v>
      </c>
      <c r="I15" s="69">
        <f>+SUM(I16:I26)</f>
        <v>1305.0299999999997</v>
      </c>
      <c r="J15" s="69"/>
      <c r="K15" s="75">
        <f>+IFERROR(G15/I15-1, "-")</f>
        <v>0.22722849283158286</v>
      </c>
      <c r="L15" s="70"/>
      <c r="M15" s="69">
        <f>+SUM(M16:M26)</f>
        <v>1277.4800000000002</v>
      </c>
      <c r="N15" s="75">
        <f t="shared" ref="N15:N26" si="0">+IFERROR(G15/M15-1, "-")</f>
        <v>0.25369477408648256</v>
      </c>
      <c r="O15" s="70"/>
      <c r="P15" s="60"/>
    </row>
    <row r="16" spans="2:16" x14ac:dyDescent="0.25">
      <c r="B16" s="59"/>
      <c r="C16" s="55"/>
      <c r="D16" s="55"/>
      <c r="E16" s="55"/>
      <c r="F16" s="72" t="s">
        <v>110</v>
      </c>
      <c r="G16" s="78">
        <v>1226.47</v>
      </c>
      <c r="H16" s="74">
        <f>+G16/G$15</f>
        <v>0.76579231628964073</v>
      </c>
      <c r="I16" s="54">
        <v>1042.3</v>
      </c>
      <c r="J16" s="74">
        <f>+I16/I$15</f>
        <v>0.7986789575718567</v>
      </c>
      <c r="K16" s="74">
        <f t="shared" ref="K16:K25" si="1">+IFERROR(G16/I16-1, "-")</f>
        <v>0.17669576897246486</v>
      </c>
      <c r="L16" s="70"/>
      <c r="M16" s="54">
        <v>972.91</v>
      </c>
      <c r="N16" s="74">
        <f t="shared" si="0"/>
        <v>0.26062020125191432</v>
      </c>
      <c r="O16" s="70"/>
      <c r="P16" s="60"/>
    </row>
    <row r="17" spans="2:16" x14ac:dyDescent="0.25">
      <c r="B17" s="59"/>
      <c r="C17" s="55"/>
      <c r="D17" s="55"/>
      <c r="E17" s="55"/>
      <c r="F17" s="72" t="s">
        <v>71</v>
      </c>
      <c r="G17" s="78">
        <v>155.01</v>
      </c>
      <c r="H17" s="74">
        <f t="shared" ref="H17:H25" si="2">+G17/G$15</f>
        <v>9.6786278464256928E-2</v>
      </c>
      <c r="I17" s="54">
        <v>86.71</v>
      </c>
      <c r="J17" s="74">
        <f t="shared" ref="J17:J25" si="3">+I17/I$15</f>
        <v>6.6442917021064654E-2</v>
      </c>
      <c r="K17" s="74">
        <f t="shared" si="1"/>
        <v>0.78768308153615507</v>
      </c>
      <c r="L17" s="70"/>
      <c r="M17" s="54">
        <v>103.81</v>
      </c>
      <c r="N17" s="74">
        <f t="shared" si="0"/>
        <v>0.49320874674886794</v>
      </c>
      <c r="O17" s="70"/>
      <c r="P17" s="60"/>
    </row>
    <row r="18" spans="2:16" x14ac:dyDescent="0.25">
      <c r="B18" s="59"/>
      <c r="C18" s="55"/>
      <c r="D18" s="55"/>
      <c r="E18" s="55"/>
      <c r="F18" s="72" t="s">
        <v>69</v>
      </c>
      <c r="G18" s="78">
        <v>117.23</v>
      </c>
      <c r="H18" s="74">
        <f t="shared" si="2"/>
        <v>7.3196925516836597E-2</v>
      </c>
      <c r="I18" s="54">
        <v>83.6</v>
      </c>
      <c r="J18" s="74">
        <f t="shared" si="3"/>
        <v>6.4059830042221266E-2</v>
      </c>
      <c r="K18" s="74">
        <f t="shared" si="1"/>
        <v>0.40227272727272734</v>
      </c>
      <c r="L18" s="70"/>
      <c r="M18" s="54">
        <v>92.5</v>
      </c>
      <c r="N18" s="74">
        <f t="shared" si="0"/>
        <v>0.26735135135135146</v>
      </c>
      <c r="O18" s="70"/>
      <c r="P18" s="60"/>
    </row>
    <row r="19" spans="2:16" x14ac:dyDescent="0.25">
      <c r="B19" s="59"/>
      <c r="C19" s="55"/>
      <c r="D19" s="55"/>
      <c r="E19" s="55"/>
      <c r="F19" s="72" t="s">
        <v>68</v>
      </c>
      <c r="G19" s="78">
        <v>83.7</v>
      </c>
      <c r="H19" s="74">
        <f t="shared" si="2"/>
        <v>5.2261218679171058E-2</v>
      </c>
      <c r="I19" s="54">
        <v>69.14</v>
      </c>
      <c r="J19" s="74">
        <f t="shared" si="3"/>
        <v>5.2979624989463854E-2</v>
      </c>
      <c r="K19" s="74">
        <f t="shared" si="1"/>
        <v>0.21058721434770034</v>
      </c>
      <c r="L19" s="70"/>
      <c r="M19" s="54">
        <v>70.47</v>
      </c>
      <c r="N19" s="74">
        <f t="shared" si="0"/>
        <v>0.1877394636015326</v>
      </c>
      <c r="O19" s="70"/>
      <c r="P19" s="60"/>
    </row>
    <row r="20" spans="2:16" x14ac:dyDescent="0.25">
      <c r="B20" s="59"/>
      <c r="C20" s="55"/>
      <c r="D20" s="55"/>
      <c r="E20" s="55"/>
      <c r="F20" s="72" t="s">
        <v>73</v>
      </c>
      <c r="G20" s="54">
        <v>15.15</v>
      </c>
      <c r="H20" s="74">
        <f t="shared" si="2"/>
        <v>9.4594678971259439E-3</v>
      </c>
      <c r="I20" s="54">
        <v>13.12</v>
      </c>
      <c r="J20" s="74">
        <f t="shared" si="3"/>
        <v>1.0053408733898839E-2</v>
      </c>
      <c r="K20" s="74">
        <f t="shared" si="1"/>
        <v>0.15472560975609762</v>
      </c>
      <c r="L20" s="55"/>
      <c r="M20" s="54">
        <v>13.7</v>
      </c>
      <c r="N20" s="74">
        <f t="shared" si="0"/>
        <v>0.1058394160583942</v>
      </c>
      <c r="O20" s="55"/>
      <c r="P20" s="60"/>
    </row>
    <row r="21" spans="2:16" x14ac:dyDescent="0.25">
      <c r="B21" s="59"/>
      <c r="C21" s="55"/>
      <c r="D21" s="55"/>
      <c r="E21" s="55"/>
      <c r="F21" s="72" t="s">
        <v>70</v>
      </c>
      <c r="G21" s="54">
        <v>1.66</v>
      </c>
      <c r="H21" s="74">
        <f t="shared" si="2"/>
        <v>1.0364829511042288E-3</v>
      </c>
      <c r="I21" s="54">
        <v>4.0599999999999996</v>
      </c>
      <c r="J21" s="74">
        <f t="shared" si="3"/>
        <v>3.111039592959549E-3</v>
      </c>
      <c r="K21" s="74">
        <f t="shared" si="1"/>
        <v>-0.59113300492610832</v>
      </c>
      <c r="L21" s="55"/>
      <c r="M21" s="54">
        <v>6.68</v>
      </c>
      <c r="N21" s="74">
        <f t="shared" si="0"/>
        <v>-0.75149700598802394</v>
      </c>
      <c r="O21" s="55"/>
      <c r="P21" s="60"/>
    </row>
    <row r="22" spans="2:16" x14ac:dyDescent="0.25">
      <c r="B22" s="59"/>
      <c r="C22" s="55"/>
      <c r="D22" s="55"/>
      <c r="E22" s="55"/>
      <c r="F22" s="72" t="s">
        <v>67</v>
      </c>
      <c r="G22" s="54">
        <v>1.51</v>
      </c>
      <c r="H22" s="74">
        <f t="shared" si="2"/>
        <v>9.4282485311288295E-4</v>
      </c>
      <c r="I22" s="54">
        <v>1.75</v>
      </c>
      <c r="J22" s="74">
        <f t="shared" si="3"/>
        <v>1.3409653417929092E-3</v>
      </c>
      <c r="K22" s="74">
        <f t="shared" si="1"/>
        <v>-0.13714285714285712</v>
      </c>
      <c r="L22" s="55"/>
      <c r="M22" s="54">
        <v>2.14</v>
      </c>
      <c r="N22" s="74">
        <f t="shared" si="0"/>
        <v>-0.29439252336448607</v>
      </c>
      <c r="O22" s="55"/>
      <c r="P22" s="60"/>
    </row>
    <row r="23" spans="2:16" x14ac:dyDescent="0.25">
      <c r="B23" s="59"/>
      <c r="C23" s="55"/>
      <c r="D23" s="55"/>
      <c r="E23" s="55"/>
      <c r="F23" s="72" t="s">
        <v>72</v>
      </c>
      <c r="G23" s="54">
        <v>0.77</v>
      </c>
      <c r="H23" s="74">
        <f t="shared" si="2"/>
        <v>4.8077823635557607E-4</v>
      </c>
      <c r="I23" s="54">
        <v>4.33</v>
      </c>
      <c r="J23" s="74">
        <f t="shared" si="3"/>
        <v>3.3179313885504554E-3</v>
      </c>
      <c r="K23" s="74">
        <f t="shared" si="1"/>
        <v>-0.8221709006928406</v>
      </c>
      <c r="L23" s="55"/>
      <c r="M23" s="54">
        <v>15.24</v>
      </c>
      <c r="N23" s="74">
        <f t="shared" si="0"/>
        <v>-0.94947506561679784</v>
      </c>
      <c r="O23" s="55"/>
      <c r="P23" s="60"/>
    </row>
    <row r="24" spans="2:16" x14ac:dyDescent="0.25">
      <c r="B24" s="59"/>
      <c r="C24" s="55"/>
      <c r="D24" s="55"/>
      <c r="E24" s="55"/>
      <c r="F24" s="72" t="s">
        <v>74</v>
      </c>
      <c r="G24" s="54">
        <v>0</v>
      </c>
      <c r="H24" s="74">
        <f t="shared" si="2"/>
        <v>0</v>
      </c>
      <c r="I24" s="54">
        <v>0</v>
      </c>
      <c r="J24" s="74">
        <f t="shared" si="3"/>
        <v>0</v>
      </c>
      <c r="K24" s="74" t="str">
        <f t="shared" si="1"/>
        <v>-</v>
      </c>
      <c r="L24" s="55"/>
      <c r="M24" s="54">
        <v>0</v>
      </c>
      <c r="N24" s="74" t="str">
        <f t="shared" si="0"/>
        <v>-</v>
      </c>
      <c r="O24" s="55"/>
      <c r="P24" s="60"/>
    </row>
    <row r="25" spans="2:16" x14ac:dyDescent="0.25">
      <c r="B25" s="59"/>
      <c r="C25" s="55"/>
      <c r="D25" s="55"/>
      <c r="E25" s="55"/>
      <c r="F25" s="72" t="s">
        <v>60</v>
      </c>
      <c r="G25" s="54">
        <v>7.0000000000000007E-2</v>
      </c>
      <c r="H25" s="74">
        <f t="shared" si="2"/>
        <v>4.3707112395961462E-5</v>
      </c>
      <c r="I25" s="54">
        <v>0.02</v>
      </c>
      <c r="J25" s="74">
        <f t="shared" si="3"/>
        <v>1.5325318191918963E-5</v>
      </c>
      <c r="K25" s="74">
        <f t="shared" si="1"/>
        <v>2.5000000000000004</v>
      </c>
      <c r="L25" s="55"/>
      <c r="M25" s="54">
        <v>0.03</v>
      </c>
      <c r="N25" s="74">
        <f t="shared" si="0"/>
        <v>1.3333333333333335</v>
      </c>
      <c r="O25" s="55"/>
      <c r="P25" s="60"/>
    </row>
    <row r="26" spans="2:16" x14ac:dyDescent="0.25">
      <c r="B26" s="59"/>
      <c r="C26" s="55"/>
      <c r="D26" s="55"/>
      <c r="E26" s="55"/>
      <c r="F26" s="72"/>
      <c r="G26" s="54"/>
      <c r="H26" s="54"/>
      <c r="I26" s="54"/>
      <c r="J26" s="54"/>
      <c r="K26" s="54"/>
      <c r="L26" s="55"/>
      <c r="M26" s="54"/>
      <c r="N26" s="54" t="str">
        <f t="shared" si="0"/>
        <v>-</v>
      </c>
      <c r="O26" s="55"/>
      <c r="P26" s="60"/>
    </row>
    <row r="27" spans="2:16" x14ac:dyDescent="0.25">
      <c r="B27" s="59"/>
      <c r="C27" s="55"/>
      <c r="D27" s="55"/>
      <c r="E27" s="55"/>
      <c r="F27" s="67" t="s">
        <v>49</v>
      </c>
      <c r="G27" s="69">
        <f>+SUM(G28:G31)</f>
        <v>2898.26</v>
      </c>
      <c r="H27" s="75">
        <f>+G27/G32</f>
        <v>0.64408210976859137</v>
      </c>
      <c r="I27" s="69">
        <f>+SUM(I28:I31)</f>
        <v>1515.1699999999998</v>
      </c>
      <c r="J27" s="69"/>
      <c r="K27" s="75">
        <f t="shared" ref="K27:K32" si="4">+IFERROR(G27/I27-1, "-")</f>
        <v>0.91282826349518564</v>
      </c>
      <c r="L27" s="55"/>
      <c r="M27" s="69">
        <f>+SUM(M28:M31)</f>
        <v>1755.48</v>
      </c>
      <c r="N27" s="75">
        <f>+IFERROR(G27/M27-1, "-")</f>
        <v>0.6509786497140384</v>
      </c>
      <c r="O27" s="55"/>
      <c r="P27" s="60"/>
    </row>
    <row r="28" spans="2:16" x14ac:dyDescent="0.25">
      <c r="B28" s="59"/>
      <c r="C28" s="55"/>
      <c r="D28" s="55"/>
      <c r="E28" s="55"/>
      <c r="F28" s="72" t="s">
        <v>75</v>
      </c>
      <c r="G28" s="54">
        <v>2823.86</v>
      </c>
      <c r="H28" s="74">
        <f>+G28/G$27</f>
        <v>0.97432942524135169</v>
      </c>
      <c r="I28" s="54">
        <v>1170.0999999999999</v>
      </c>
      <c r="J28" s="74">
        <f t="shared" ref="J28:J31" si="5">+I28/I$27</f>
        <v>0.77225657846974272</v>
      </c>
      <c r="K28" s="74">
        <f t="shared" si="4"/>
        <v>1.4133492863857793</v>
      </c>
      <c r="L28" s="55"/>
      <c r="M28" s="54">
        <v>1050.68</v>
      </c>
      <c r="N28" s="74">
        <f t="shared" ref="N28:N32" si="6">+IFERROR(G28/M28-1, "-")</f>
        <v>1.6876499029200138</v>
      </c>
      <c r="O28" s="55"/>
      <c r="P28" s="60"/>
    </row>
    <row r="29" spans="2:16" x14ac:dyDescent="0.25">
      <c r="B29" s="59"/>
      <c r="C29" s="55"/>
      <c r="D29" s="55"/>
      <c r="E29" s="55"/>
      <c r="F29" s="72" t="s">
        <v>76</v>
      </c>
      <c r="G29" s="54">
        <v>74.099999999999994</v>
      </c>
      <c r="H29" s="74">
        <f t="shared" ref="H29:H31" si="7">+G29/G$27</f>
        <v>2.5567064376556963E-2</v>
      </c>
      <c r="I29" s="54">
        <v>36.1</v>
      </c>
      <c r="J29" s="74">
        <f t="shared" si="5"/>
        <v>2.3825709326346221E-2</v>
      </c>
      <c r="K29" s="74">
        <f t="shared" si="4"/>
        <v>1.0526315789473681</v>
      </c>
      <c r="L29" s="55"/>
      <c r="M29" s="54">
        <v>137.29</v>
      </c>
      <c r="N29" s="74">
        <f t="shared" si="6"/>
        <v>-0.46026658897224848</v>
      </c>
      <c r="O29" s="55"/>
      <c r="P29" s="60"/>
    </row>
    <row r="30" spans="2:16" x14ac:dyDescent="0.25">
      <c r="B30" s="59"/>
      <c r="C30" s="55"/>
      <c r="D30" s="55"/>
      <c r="E30" s="55"/>
      <c r="F30" s="72" t="s">
        <v>77</v>
      </c>
      <c r="G30" s="54">
        <v>0.3</v>
      </c>
      <c r="H30" s="74">
        <f t="shared" si="7"/>
        <v>1.0351038209132375E-4</v>
      </c>
      <c r="I30" s="54">
        <v>0.46</v>
      </c>
      <c r="J30" s="74">
        <f t="shared" si="5"/>
        <v>3.035962961251873E-4</v>
      </c>
      <c r="K30" s="74">
        <f t="shared" si="4"/>
        <v>-0.34782608695652184</v>
      </c>
      <c r="L30" s="55"/>
      <c r="M30" s="54">
        <v>1.1000000000000001</v>
      </c>
      <c r="N30" s="74">
        <f t="shared" si="6"/>
        <v>-0.72727272727272729</v>
      </c>
      <c r="O30" s="55"/>
      <c r="P30" s="60"/>
    </row>
    <row r="31" spans="2:16" x14ac:dyDescent="0.25">
      <c r="B31" s="59"/>
      <c r="C31" s="55"/>
      <c r="D31" s="55"/>
      <c r="E31" s="55"/>
      <c r="F31" s="72" t="s">
        <v>78</v>
      </c>
      <c r="G31" s="54">
        <v>0</v>
      </c>
      <c r="H31" s="74">
        <f t="shared" si="7"/>
        <v>0</v>
      </c>
      <c r="I31" s="54">
        <v>308.51</v>
      </c>
      <c r="J31" s="74">
        <f t="shared" si="5"/>
        <v>0.20361411590778594</v>
      </c>
      <c r="K31" s="74">
        <f t="shared" si="4"/>
        <v>-1</v>
      </c>
      <c r="L31" s="55"/>
      <c r="M31" s="54">
        <v>566.41</v>
      </c>
      <c r="N31" s="74">
        <f t="shared" si="6"/>
        <v>-1</v>
      </c>
      <c r="O31" s="55"/>
      <c r="P31" s="60"/>
    </row>
    <row r="32" spans="2:16" x14ac:dyDescent="0.25">
      <c r="B32" s="59"/>
      <c r="C32" s="55"/>
      <c r="D32" s="55"/>
      <c r="E32" s="55"/>
      <c r="F32" s="67" t="s">
        <v>11</v>
      </c>
      <c r="G32" s="69">
        <f>+G27+G15</f>
        <v>4499.83</v>
      </c>
      <c r="H32" s="69"/>
      <c r="I32" s="69">
        <f>+I27+I15</f>
        <v>2820.2</v>
      </c>
      <c r="J32" s="69"/>
      <c r="K32" s="75">
        <f t="shared" si="4"/>
        <v>0.59557123608254736</v>
      </c>
      <c r="L32" s="55"/>
      <c r="M32" s="69">
        <f>+M27+M15</f>
        <v>3032.96</v>
      </c>
      <c r="N32" s="75">
        <f t="shared" si="6"/>
        <v>0.48364304178096651</v>
      </c>
      <c r="O32" s="55"/>
      <c r="P32" s="60"/>
    </row>
    <row r="33" spans="2:16" x14ac:dyDescent="0.25">
      <c r="B33" s="59"/>
      <c r="C33" s="55"/>
      <c r="D33" s="55"/>
      <c r="E33" s="55"/>
      <c r="F33" s="70"/>
      <c r="G33" s="94">
        <f>+G32/G34</f>
        <v>0.35200903054615085</v>
      </c>
      <c r="H33" s="70"/>
      <c r="I33" s="70"/>
      <c r="J33" s="70"/>
      <c r="K33" s="70"/>
      <c r="L33" s="55"/>
      <c r="M33" s="55"/>
      <c r="N33" s="55"/>
      <c r="O33" s="55"/>
      <c r="P33" s="60"/>
    </row>
    <row r="34" spans="2:16" x14ac:dyDescent="0.25">
      <c r="B34" s="59"/>
      <c r="C34" s="55"/>
      <c r="D34" s="55"/>
      <c r="E34" s="55"/>
      <c r="F34" s="70" t="s">
        <v>56</v>
      </c>
      <c r="G34" s="95">
        <f>+'Macro Región Centro'!D32</f>
        <v>12783.280000000002</v>
      </c>
      <c r="H34" s="70"/>
      <c r="I34" s="70"/>
      <c r="J34" s="70"/>
      <c r="K34" s="70"/>
      <c r="L34" s="55"/>
      <c r="M34" s="55"/>
      <c r="N34" s="55"/>
      <c r="O34" s="55"/>
      <c r="P34" s="60"/>
    </row>
    <row r="35" spans="2:16" x14ac:dyDescent="0.25">
      <c r="B35" s="59"/>
      <c r="C35" s="55"/>
      <c r="D35" s="55"/>
      <c r="E35" s="55"/>
      <c r="F35" s="70" t="s">
        <v>57</v>
      </c>
      <c r="G35" s="70"/>
      <c r="H35" s="70"/>
      <c r="I35" s="70"/>
      <c r="J35" s="70"/>
      <c r="K35" s="70"/>
      <c r="L35" s="55"/>
      <c r="M35" s="55"/>
      <c r="N35" s="55"/>
      <c r="O35" s="55"/>
      <c r="P35" s="60"/>
    </row>
    <row r="36" spans="2:16" x14ac:dyDescent="0.25">
      <c r="B36" s="59"/>
      <c r="C36" s="55"/>
      <c r="D36" s="55"/>
      <c r="E36" s="55"/>
      <c r="F36" s="70"/>
      <c r="G36" s="70"/>
      <c r="H36" s="70"/>
      <c r="I36" s="70"/>
      <c r="J36" s="70"/>
      <c r="K36" s="70"/>
      <c r="L36" s="55"/>
      <c r="M36" s="55"/>
      <c r="N36" s="55"/>
      <c r="O36" s="55"/>
      <c r="P36" s="60"/>
    </row>
    <row r="37" spans="2:16" x14ac:dyDescent="0.25">
      <c r="B37" s="59"/>
      <c r="C37" s="55"/>
      <c r="D37" s="55"/>
      <c r="E37" s="55"/>
      <c r="F37" s="70"/>
      <c r="G37" s="70"/>
      <c r="H37" s="70"/>
      <c r="I37" s="70"/>
      <c r="J37" s="70"/>
      <c r="K37" s="70"/>
      <c r="L37" s="55"/>
      <c r="M37" s="55"/>
      <c r="N37" s="55"/>
      <c r="O37" s="55"/>
      <c r="P37" s="60"/>
    </row>
    <row r="38" spans="2:16" x14ac:dyDescent="0.25">
      <c r="B38" s="59"/>
      <c r="C38" s="55"/>
      <c r="D38" s="55"/>
      <c r="E38" s="55"/>
      <c r="F38" s="65" t="s">
        <v>61</v>
      </c>
      <c r="G38" s="65"/>
      <c r="H38" s="65"/>
      <c r="I38" s="65"/>
      <c r="J38" s="65"/>
      <c r="K38" s="65"/>
      <c r="L38" s="55"/>
      <c r="M38" s="55"/>
      <c r="N38" s="55"/>
      <c r="O38" s="55"/>
      <c r="P38" s="60"/>
    </row>
    <row r="39" spans="2:16" x14ac:dyDescent="0.25">
      <c r="B39" s="59"/>
      <c r="C39" s="55"/>
      <c r="D39" s="55"/>
      <c r="E39" s="55"/>
      <c r="F39" s="70"/>
      <c r="G39" s="70"/>
      <c r="H39" s="70"/>
      <c r="I39" s="70"/>
      <c r="J39" s="70"/>
      <c r="K39" s="70"/>
      <c r="L39" s="55"/>
      <c r="M39" s="55"/>
      <c r="N39" s="55"/>
      <c r="O39" s="55"/>
      <c r="P39" s="60"/>
    </row>
    <row r="40" spans="2:16" x14ac:dyDescent="0.25">
      <c r="B40" s="59"/>
      <c r="C40" s="55"/>
      <c r="D40" s="55"/>
      <c r="E40" s="55"/>
      <c r="F40" s="91" t="s">
        <v>58</v>
      </c>
      <c r="G40" s="91"/>
      <c r="H40" s="91"/>
      <c r="I40" s="91"/>
      <c r="J40" s="91"/>
      <c r="K40" s="91"/>
      <c r="L40" s="55"/>
      <c r="M40" s="55"/>
      <c r="N40" s="55"/>
      <c r="O40" s="55"/>
      <c r="P40" s="60"/>
    </row>
    <row r="41" spans="2:16" x14ac:dyDescent="0.25">
      <c r="B41" s="59"/>
      <c r="C41" s="55"/>
      <c r="D41" s="55"/>
      <c r="E41" s="55"/>
      <c r="F41" s="89" t="s">
        <v>54</v>
      </c>
      <c r="G41" s="89"/>
      <c r="H41" s="89"/>
      <c r="I41" s="89"/>
      <c r="J41" s="89"/>
      <c r="K41" s="89"/>
      <c r="L41" s="55"/>
      <c r="M41" s="55"/>
      <c r="N41" s="55"/>
      <c r="O41" s="55"/>
      <c r="P41" s="60"/>
    </row>
    <row r="42" spans="2:16" x14ac:dyDescent="0.25">
      <c r="B42" s="59"/>
      <c r="C42" s="55"/>
      <c r="D42" s="55"/>
      <c r="E42" s="55"/>
      <c r="F42" s="71"/>
      <c r="G42" s="71"/>
      <c r="H42" s="71"/>
      <c r="I42" s="71"/>
      <c r="J42" s="71"/>
      <c r="K42" s="71"/>
      <c r="L42" s="55"/>
      <c r="M42" s="55"/>
      <c r="N42" s="55"/>
      <c r="O42" s="55"/>
      <c r="P42" s="60"/>
    </row>
    <row r="43" spans="2:16" x14ac:dyDescent="0.25">
      <c r="B43" s="59"/>
      <c r="C43" s="55"/>
      <c r="D43" s="55"/>
      <c r="E43" s="55"/>
      <c r="F43" s="68" t="s">
        <v>59</v>
      </c>
      <c r="G43" s="68" t="s">
        <v>51</v>
      </c>
      <c r="H43" s="68" t="s">
        <v>50</v>
      </c>
      <c r="I43" s="68" t="s">
        <v>52</v>
      </c>
      <c r="J43" s="68" t="s">
        <v>50</v>
      </c>
      <c r="K43" s="68" t="s">
        <v>53</v>
      </c>
      <c r="L43" s="55"/>
      <c r="M43" s="68" t="s">
        <v>224</v>
      </c>
      <c r="N43" s="68" t="s">
        <v>223</v>
      </c>
      <c r="O43" s="55"/>
      <c r="P43" s="60"/>
    </row>
    <row r="44" spans="2:16" x14ac:dyDescent="0.25">
      <c r="B44" s="59"/>
      <c r="C44" s="55"/>
      <c r="D44" s="55"/>
      <c r="E44" s="55"/>
      <c r="F44" s="66" t="s">
        <v>79</v>
      </c>
      <c r="G44" s="54">
        <v>1980.05</v>
      </c>
      <c r="H44" s="74">
        <f>+G44/G$55</f>
        <v>0.44002773438107662</v>
      </c>
      <c r="I44" s="54">
        <v>943.59</v>
      </c>
      <c r="J44" s="74">
        <f>+I44/I$55</f>
        <v>0.33458265371250268</v>
      </c>
      <c r="K44" s="74">
        <f t="shared" ref="K44:K55" si="8">+IFERROR(G44/I44-1, "-")</f>
        <v>1.0984219841244607</v>
      </c>
      <c r="L44" s="55"/>
      <c r="M44" s="54">
        <v>965.66</v>
      </c>
      <c r="N44" s="74">
        <f t="shared" ref="N44:N55" si="9">+IFERROR(G44/M44-1, "-")</f>
        <v>1.0504628958432574</v>
      </c>
      <c r="O44" s="55"/>
      <c r="P44" s="60"/>
    </row>
    <row r="45" spans="2:16" x14ac:dyDescent="0.25">
      <c r="B45" s="59"/>
      <c r="C45" s="55"/>
      <c r="D45" s="55"/>
      <c r="E45" s="55"/>
      <c r="F45" s="66" t="s">
        <v>82</v>
      </c>
      <c r="G45" s="54">
        <v>971.81</v>
      </c>
      <c r="H45" s="74">
        <f t="shared" ref="H45:H54" si="10">+G45/G$55</f>
        <v>0.2159659364909341</v>
      </c>
      <c r="I45" s="54">
        <v>761.84</v>
      </c>
      <c r="J45" s="74">
        <f t="shared" ref="J45:J54" si="11">+I45/I$55</f>
        <v>0.2701368697255514</v>
      </c>
      <c r="K45" s="74">
        <f t="shared" si="8"/>
        <v>0.27560905176940032</v>
      </c>
      <c r="L45" s="55"/>
      <c r="M45" s="54">
        <v>584.11</v>
      </c>
      <c r="N45" s="74">
        <f t="shared" si="9"/>
        <v>0.66374484258102062</v>
      </c>
      <c r="O45" s="55"/>
      <c r="P45" s="60"/>
    </row>
    <row r="46" spans="2:16" x14ac:dyDescent="0.25">
      <c r="B46" s="59"/>
      <c r="C46" s="55"/>
      <c r="D46" s="55"/>
      <c r="E46" s="55"/>
      <c r="F46" s="66" t="s">
        <v>86</v>
      </c>
      <c r="G46" s="54">
        <v>253</v>
      </c>
      <c r="H46" s="74">
        <f t="shared" si="10"/>
        <v>5.6224346253080676E-2</v>
      </c>
      <c r="I46" s="54">
        <v>173.4</v>
      </c>
      <c r="J46" s="74">
        <f t="shared" si="11"/>
        <v>6.1485001063754346E-2</v>
      </c>
      <c r="K46" s="74">
        <f t="shared" si="8"/>
        <v>0.45905420991926182</v>
      </c>
      <c r="L46" s="55"/>
      <c r="M46" s="54">
        <v>137.79</v>
      </c>
      <c r="N46" s="74">
        <f t="shared" si="9"/>
        <v>0.8361274403077148</v>
      </c>
      <c r="O46" s="55"/>
      <c r="P46" s="60"/>
    </row>
    <row r="47" spans="2:16" x14ac:dyDescent="0.25">
      <c r="B47" s="59"/>
      <c r="C47" s="55"/>
      <c r="D47" s="55"/>
      <c r="E47" s="55"/>
      <c r="F47" s="66" t="s">
        <v>84</v>
      </c>
      <c r="G47" s="54">
        <v>167.39</v>
      </c>
      <c r="H47" s="74">
        <f t="shared" si="10"/>
        <v>3.7199183080249693E-2</v>
      </c>
      <c r="I47" s="54">
        <v>117.21</v>
      </c>
      <c r="J47" s="74">
        <f t="shared" si="11"/>
        <v>4.1560882206935677E-2</v>
      </c>
      <c r="K47" s="74">
        <f t="shared" si="8"/>
        <v>0.42812046753689947</v>
      </c>
      <c r="L47" s="55"/>
      <c r="M47" s="54">
        <v>96.43</v>
      </c>
      <c r="N47" s="74">
        <f t="shared" si="9"/>
        <v>0.73587057969511527</v>
      </c>
      <c r="O47" s="55"/>
      <c r="P47" s="60"/>
    </row>
    <row r="48" spans="2:16" x14ac:dyDescent="0.25">
      <c r="B48" s="59"/>
      <c r="C48" s="55"/>
      <c r="D48" s="55"/>
      <c r="E48" s="55"/>
      <c r="F48" s="66" t="s">
        <v>81</v>
      </c>
      <c r="G48" s="54">
        <v>140.01</v>
      </c>
      <c r="H48" s="74">
        <f t="shared" si="10"/>
        <v>3.1114508770331322E-2</v>
      </c>
      <c r="I48" s="54">
        <v>189.75</v>
      </c>
      <c r="J48" s="74">
        <f t="shared" si="11"/>
        <v>6.7282462236720811E-2</v>
      </c>
      <c r="K48" s="74">
        <f t="shared" si="8"/>
        <v>-0.26213438735177874</v>
      </c>
      <c r="L48" s="55"/>
      <c r="M48" s="54">
        <v>253.56</v>
      </c>
      <c r="N48" s="74">
        <f t="shared" si="9"/>
        <v>-0.44782300047326085</v>
      </c>
      <c r="O48" s="55"/>
      <c r="P48" s="60"/>
    </row>
    <row r="49" spans="2:16" x14ac:dyDescent="0.25">
      <c r="B49" s="59"/>
      <c r="C49" s="55"/>
      <c r="D49" s="55"/>
      <c r="E49" s="55"/>
      <c r="F49" s="66" t="s">
        <v>169</v>
      </c>
      <c r="G49" s="54">
        <v>104.11</v>
      </c>
      <c r="H49" s="74">
        <f t="shared" si="10"/>
        <v>2.3136429598451497E-2</v>
      </c>
      <c r="I49" s="54">
        <v>67.98</v>
      </c>
      <c r="J49" s="74">
        <f t="shared" si="11"/>
        <v>2.4104673427416498E-2</v>
      </c>
      <c r="K49" s="74">
        <f t="shared" si="8"/>
        <v>0.53147984701382756</v>
      </c>
      <c r="L49" s="55"/>
      <c r="M49" s="54">
        <v>60.79</v>
      </c>
      <c r="N49" s="74">
        <f t="shared" si="9"/>
        <v>0.71261720677743057</v>
      </c>
      <c r="O49" s="55"/>
      <c r="P49" s="60"/>
    </row>
    <row r="50" spans="2:16" x14ac:dyDescent="0.25">
      <c r="B50" s="59"/>
      <c r="C50" s="55"/>
      <c r="D50" s="55"/>
      <c r="E50" s="55"/>
      <c r="F50" s="66" t="s">
        <v>170</v>
      </c>
      <c r="G50" s="54">
        <v>102.13</v>
      </c>
      <c r="H50" s="74">
        <f t="shared" si="10"/>
        <v>2.26964129756013E-2</v>
      </c>
      <c r="I50" s="54">
        <v>45.26</v>
      </c>
      <c r="J50" s="74">
        <f t="shared" si="11"/>
        <v>1.604850719807106E-2</v>
      </c>
      <c r="K50" s="74">
        <f t="shared" si="8"/>
        <v>1.2565178965974368</v>
      </c>
      <c r="L50" s="55"/>
      <c r="M50" s="54">
        <v>24.06</v>
      </c>
      <c r="N50" s="74">
        <f t="shared" si="9"/>
        <v>3.2448046550290943</v>
      </c>
      <c r="O50" s="55"/>
      <c r="P50" s="60"/>
    </row>
    <row r="51" spans="2:16" x14ac:dyDescent="0.25">
      <c r="B51" s="59"/>
      <c r="C51" s="55"/>
      <c r="D51" s="55"/>
      <c r="E51" s="55"/>
      <c r="F51" s="66" t="s">
        <v>147</v>
      </c>
      <c r="G51" s="54">
        <v>99.65</v>
      </c>
      <c r="H51" s="74">
        <f t="shared" si="10"/>
        <v>2.2145281043950551E-2</v>
      </c>
      <c r="I51" s="54">
        <v>63.46</v>
      </c>
      <c r="J51" s="74">
        <f t="shared" si="11"/>
        <v>2.250195021629672E-2</v>
      </c>
      <c r="K51" s="74">
        <f t="shared" si="8"/>
        <v>0.57028049164828243</v>
      </c>
      <c r="L51" s="55"/>
      <c r="M51" s="54">
        <v>57.81</v>
      </c>
      <c r="N51" s="74">
        <f t="shared" si="9"/>
        <v>0.72375021622556646</v>
      </c>
      <c r="O51" s="55"/>
      <c r="P51" s="60"/>
    </row>
    <row r="52" spans="2:16" x14ac:dyDescent="0.25">
      <c r="B52" s="59"/>
      <c r="C52" s="55"/>
      <c r="D52" s="55"/>
      <c r="E52" s="55"/>
      <c r="F52" s="66" t="s">
        <v>114</v>
      </c>
      <c r="G52" s="54">
        <v>96.53</v>
      </c>
      <c r="H52" s="74">
        <f t="shared" si="10"/>
        <v>2.1451921517035087E-2</v>
      </c>
      <c r="I52" s="54">
        <v>48.5</v>
      </c>
      <c r="J52" s="74">
        <f t="shared" si="11"/>
        <v>1.7197361889227717E-2</v>
      </c>
      <c r="K52" s="74">
        <f t="shared" si="8"/>
        <v>0.99030927835051541</v>
      </c>
      <c r="L52" s="55"/>
      <c r="M52" s="54">
        <v>34.909999999999997</v>
      </c>
      <c r="N52" s="74">
        <f t="shared" si="9"/>
        <v>1.7651102835863655</v>
      </c>
      <c r="O52" s="55"/>
      <c r="P52" s="60"/>
    </row>
    <row r="53" spans="2:16" x14ac:dyDescent="0.25">
      <c r="B53" s="59"/>
      <c r="C53" s="55"/>
      <c r="D53" s="55"/>
      <c r="E53" s="55"/>
      <c r="F53" s="66" t="s">
        <v>80</v>
      </c>
      <c r="G53" s="54">
        <v>88.83</v>
      </c>
      <c r="H53" s="74">
        <f t="shared" si="10"/>
        <v>1.9740745761506546E-2</v>
      </c>
      <c r="I53" s="54">
        <v>30.49</v>
      </c>
      <c r="J53" s="74">
        <f t="shared" si="11"/>
        <v>1.0811289979434082E-2</v>
      </c>
      <c r="K53" s="74">
        <f t="shared" si="8"/>
        <v>1.9134142341751397</v>
      </c>
      <c r="L53" s="55"/>
      <c r="M53" s="54">
        <v>27.34</v>
      </c>
      <c r="N53" s="74">
        <f t="shared" si="9"/>
        <v>2.2490855888807606</v>
      </c>
      <c r="O53" s="55"/>
      <c r="P53" s="60"/>
    </row>
    <row r="54" spans="2:16" x14ac:dyDescent="0.25">
      <c r="B54" s="59"/>
      <c r="C54" s="55"/>
      <c r="D54" s="55"/>
      <c r="E54" s="55"/>
      <c r="F54" s="67" t="s">
        <v>60</v>
      </c>
      <c r="G54" s="54">
        <f>+G32-SUM(G44:G53)</f>
        <v>496.32000000000016</v>
      </c>
      <c r="H54" s="74">
        <f t="shared" si="10"/>
        <v>0.11029750012778264</v>
      </c>
      <c r="I54" s="54">
        <f>+I32-SUM(I44:I53)</f>
        <v>378.7199999999998</v>
      </c>
      <c r="J54" s="74">
        <f t="shared" si="11"/>
        <v>0.13428834834408901</v>
      </c>
      <c r="K54" s="74">
        <f t="shared" si="8"/>
        <v>0.31051964512040664</v>
      </c>
      <c r="L54" s="55"/>
      <c r="M54" s="54">
        <f>+M32-SUM(M44:M53)</f>
        <v>790.5</v>
      </c>
      <c r="N54" s="75">
        <f t="shared" si="9"/>
        <v>-0.37214421252371899</v>
      </c>
      <c r="O54" s="55"/>
      <c r="P54" s="60"/>
    </row>
    <row r="55" spans="2:16" x14ac:dyDescent="0.25">
      <c r="B55" s="59"/>
      <c r="C55" s="55"/>
      <c r="D55" s="55"/>
      <c r="E55" s="55"/>
      <c r="F55" s="67" t="s">
        <v>11</v>
      </c>
      <c r="G55" s="69">
        <f>+SUM(G44:G54)</f>
        <v>4499.83</v>
      </c>
      <c r="H55" s="69"/>
      <c r="I55" s="69">
        <f>+SUM(I44:I54)</f>
        <v>2820.2</v>
      </c>
      <c r="J55" s="69"/>
      <c r="K55" s="75">
        <f t="shared" si="8"/>
        <v>0.59557123608254736</v>
      </c>
      <c r="L55" s="55"/>
      <c r="M55" s="69">
        <f>+SUM(M44:M54)</f>
        <v>3032.96</v>
      </c>
      <c r="N55" s="75">
        <f t="shared" si="9"/>
        <v>0.48364304178096651</v>
      </c>
      <c r="O55" s="55"/>
      <c r="P55" s="60"/>
    </row>
    <row r="56" spans="2:16" x14ac:dyDescent="0.25">
      <c r="B56" s="59"/>
      <c r="C56" s="55"/>
      <c r="D56" s="55"/>
      <c r="E56" s="55"/>
      <c r="F56" s="70"/>
      <c r="G56" s="70"/>
      <c r="H56" s="70"/>
      <c r="I56" s="70"/>
      <c r="J56" s="70"/>
      <c r="K56" s="70"/>
      <c r="L56" s="55"/>
      <c r="M56" s="55"/>
      <c r="N56" s="55"/>
      <c r="O56" s="55"/>
      <c r="P56" s="60"/>
    </row>
    <row r="57" spans="2:16" x14ac:dyDescent="0.25">
      <c r="B57" s="59"/>
      <c r="C57" s="55"/>
      <c r="D57" s="55"/>
      <c r="E57" s="55"/>
      <c r="F57" s="70" t="s">
        <v>56</v>
      </c>
      <c r="G57" s="70"/>
      <c r="H57" s="70"/>
      <c r="I57" s="70"/>
      <c r="J57" s="70"/>
      <c r="K57" s="70"/>
      <c r="L57" s="55"/>
      <c r="M57" s="55"/>
      <c r="N57" s="55"/>
      <c r="O57" s="55"/>
      <c r="P57" s="60"/>
    </row>
    <row r="58" spans="2:16" x14ac:dyDescent="0.25">
      <c r="B58" s="59"/>
      <c r="C58" s="55"/>
      <c r="D58" s="55"/>
      <c r="E58" s="55"/>
      <c r="F58" s="70" t="s">
        <v>57</v>
      </c>
      <c r="G58" s="70"/>
      <c r="H58" s="70"/>
      <c r="I58" s="70"/>
      <c r="J58" s="70"/>
      <c r="K58" s="70"/>
      <c r="L58" s="55"/>
      <c r="M58" s="55"/>
      <c r="N58" s="55"/>
      <c r="O58" s="55"/>
      <c r="P58" s="60"/>
    </row>
    <row r="59" spans="2:16" x14ac:dyDescent="0.25">
      <c r="B59" s="59"/>
      <c r="C59" s="55"/>
      <c r="D59" s="55"/>
      <c r="E59" s="55"/>
      <c r="F59" s="70"/>
      <c r="G59" s="70"/>
      <c r="H59" s="70"/>
      <c r="I59" s="70"/>
      <c r="J59" s="70"/>
      <c r="K59" s="70"/>
      <c r="L59" s="55"/>
      <c r="M59" s="55"/>
      <c r="N59" s="55"/>
      <c r="O59" s="55"/>
      <c r="P59" s="60"/>
    </row>
    <row r="60" spans="2:16" x14ac:dyDescent="0.25">
      <c r="B60" s="59"/>
      <c r="C60" s="55"/>
      <c r="D60" s="55"/>
      <c r="E60" s="55"/>
      <c r="F60" s="70"/>
      <c r="G60" s="70"/>
      <c r="H60" s="70"/>
      <c r="I60" s="70"/>
      <c r="J60" s="70"/>
      <c r="K60" s="70"/>
      <c r="L60" s="55"/>
      <c r="M60" s="55"/>
      <c r="N60" s="55"/>
      <c r="O60" s="55"/>
      <c r="P60" s="60"/>
    </row>
    <row r="61" spans="2:16" x14ac:dyDescent="0.25">
      <c r="B61" s="59"/>
      <c r="C61" s="55"/>
      <c r="D61" s="55"/>
      <c r="E61" s="55"/>
      <c r="F61" s="65" t="s">
        <v>62</v>
      </c>
      <c r="G61" s="65"/>
      <c r="H61" s="65"/>
      <c r="I61" s="65"/>
      <c r="J61" s="65"/>
      <c r="K61" s="65"/>
      <c r="L61" s="55"/>
      <c r="M61" s="55"/>
      <c r="N61" s="55"/>
      <c r="O61" s="55"/>
      <c r="P61" s="60"/>
    </row>
    <row r="62" spans="2:16" x14ac:dyDescent="0.25">
      <c r="B62" s="59"/>
      <c r="C62" s="55"/>
      <c r="D62" s="55"/>
      <c r="E62" s="55"/>
      <c r="F62" s="70"/>
      <c r="G62" s="70"/>
      <c r="H62" s="70"/>
      <c r="I62" s="70"/>
      <c r="J62" s="70"/>
      <c r="K62" s="70"/>
      <c r="L62" s="55"/>
      <c r="M62" s="55"/>
      <c r="N62" s="55"/>
      <c r="O62" s="55"/>
      <c r="P62" s="60"/>
    </row>
    <row r="63" spans="2:16" x14ac:dyDescent="0.25">
      <c r="B63" s="59"/>
      <c r="C63" s="55"/>
      <c r="D63" s="55"/>
      <c r="E63" s="55"/>
      <c r="F63" s="91" t="s">
        <v>63</v>
      </c>
      <c r="G63" s="91"/>
      <c r="H63" s="91"/>
      <c r="I63" s="91"/>
      <c r="J63" s="91"/>
      <c r="K63" s="91"/>
      <c r="L63" s="55"/>
      <c r="M63" s="55"/>
      <c r="N63" s="55"/>
      <c r="O63" s="55"/>
      <c r="P63" s="60"/>
    </row>
    <row r="64" spans="2:16" x14ac:dyDescent="0.25">
      <c r="B64" s="59"/>
      <c r="C64" s="55"/>
      <c r="D64" s="55"/>
      <c r="E64" s="55"/>
      <c r="F64" s="89" t="s">
        <v>54</v>
      </c>
      <c r="G64" s="89"/>
      <c r="H64" s="89"/>
      <c r="I64" s="89"/>
      <c r="J64" s="89"/>
      <c r="K64" s="89"/>
      <c r="L64" s="55"/>
      <c r="M64" s="55"/>
      <c r="N64" s="55"/>
      <c r="O64" s="55"/>
      <c r="P64" s="60"/>
    </row>
    <row r="65" spans="2:16" x14ac:dyDescent="0.25">
      <c r="B65" s="59"/>
      <c r="C65" s="55"/>
      <c r="D65" s="55"/>
      <c r="E65" s="55"/>
      <c r="F65" s="71"/>
      <c r="G65" s="71"/>
      <c r="H65" s="71"/>
      <c r="I65" s="71"/>
      <c r="J65" s="71"/>
      <c r="K65" s="71"/>
      <c r="L65" s="55"/>
      <c r="M65" s="55"/>
      <c r="N65" s="55"/>
      <c r="O65" s="55"/>
      <c r="P65" s="60"/>
    </row>
    <row r="66" spans="2:16" x14ac:dyDescent="0.25">
      <c r="B66" s="59"/>
      <c r="C66" s="55"/>
      <c r="D66" s="55"/>
      <c r="E66" s="55"/>
      <c r="F66" s="68" t="s">
        <v>47</v>
      </c>
      <c r="G66" s="68" t="s">
        <v>51</v>
      </c>
      <c r="H66" s="68" t="s">
        <v>50</v>
      </c>
      <c r="I66" s="68" t="s">
        <v>52</v>
      </c>
      <c r="J66" s="68" t="s">
        <v>50</v>
      </c>
      <c r="K66" s="68" t="s">
        <v>53</v>
      </c>
      <c r="L66" s="55"/>
      <c r="M66" s="68" t="s">
        <v>224</v>
      </c>
      <c r="N66" s="68" t="s">
        <v>223</v>
      </c>
      <c r="O66" s="55"/>
      <c r="P66" s="60"/>
    </row>
    <row r="67" spans="2:16" x14ac:dyDescent="0.25">
      <c r="B67" s="59"/>
      <c r="C67" s="55"/>
      <c r="D67" s="55"/>
      <c r="E67" s="55"/>
      <c r="F67" s="67" t="s">
        <v>48</v>
      </c>
      <c r="G67" s="69">
        <f>+SUM(G68:G78)</f>
        <v>1601.5700000000002</v>
      </c>
      <c r="H67" s="69"/>
      <c r="I67" s="69">
        <f>+SUM(I68:I78)</f>
        <v>1305.0299999999997</v>
      </c>
      <c r="J67" s="69"/>
      <c r="K67" s="75">
        <f t="shared" ref="K67:K91" si="12">+IFERROR(G67/I67-1, "-")</f>
        <v>0.22722849283158286</v>
      </c>
      <c r="L67" s="55"/>
      <c r="M67" s="69">
        <f>+SUM(M68:M78)</f>
        <v>1277.4800000000002</v>
      </c>
      <c r="N67" s="75">
        <f t="shared" ref="N67:N91" si="13">+IFERROR(G67/M67-1, "-")</f>
        <v>0.25369477408648256</v>
      </c>
      <c r="O67" s="55"/>
      <c r="P67" s="60"/>
    </row>
    <row r="68" spans="2:16" x14ac:dyDescent="0.25">
      <c r="B68" s="59"/>
      <c r="C68" s="55"/>
      <c r="D68" s="55"/>
      <c r="E68" s="55"/>
      <c r="F68" s="72" t="s">
        <v>171</v>
      </c>
      <c r="G68" s="54">
        <v>413.86</v>
      </c>
      <c r="H68" s="74">
        <f>+G68/G$67</f>
        <v>0.25840893623132299</v>
      </c>
      <c r="I68" s="54">
        <v>323.86</v>
      </c>
      <c r="J68" s="74">
        <f>+I68/I$67</f>
        <v>0.24816287748174376</v>
      </c>
      <c r="K68" s="74">
        <f t="shared" si="12"/>
        <v>0.27789785709874626</v>
      </c>
      <c r="L68" s="55"/>
      <c r="M68" s="54">
        <v>274.95999999999998</v>
      </c>
      <c r="N68" s="74">
        <f t="shared" si="13"/>
        <v>0.50516438754727977</v>
      </c>
      <c r="O68" s="55"/>
      <c r="P68" s="60"/>
    </row>
    <row r="69" spans="2:16" x14ac:dyDescent="0.25">
      <c r="B69" s="59"/>
      <c r="C69" s="55"/>
      <c r="D69" s="55"/>
      <c r="E69" s="55"/>
      <c r="F69" s="72" t="s">
        <v>90</v>
      </c>
      <c r="G69" s="54">
        <v>138.6</v>
      </c>
      <c r="H69" s="74">
        <f t="shared" ref="H69:H78" si="14">+G69/G$67</f>
        <v>8.654008254400368E-2</v>
      </c>
      <c r="I69" s="54">
        <v>115.33</v>
      </c>
      <c r="J69" s="74">
        <f t="shared" ref="J69:J78" si="15">+I69/I$67</f>
        <v>8.8373447353700701E-2</v>
      </c>
      <c r="K69" s="74">
        <f t="shared" si="12"/>
        <v>0.20176883724963135</v>
      </c>
      <c r="L69" s="55"/>
      <c r="M69" s="54">
        <v>143.77000000000001</v>
      </c>
      <c r="N69" s="74">
        <f t="shared" si="13"/>
        <v>-3.5960214231063659E-2</v>
      </c>
      <c r="O69" s="55"/>
      <c r="P69" s="60"/>
    </row>
    <row r="70" spans="2:16" x14ac:dyDescent="0.25">
      <c r="B70" s="59"/>
      <c r="C70" s="55"/>
      <c r="D70" s="55"/>
      <c r="E70" s="55"/>
      <c r="F70" s="72" t="s">
        <v>92</v>
      </c>
      <c r="G70" s="54">
        <v>127.44</v>
      </c>
      <c r="H70" s="74">
        <f t="shared" si="14"/>
        <v>7.9571920053447542E-2</v>
      </c>
      <c r="I70" s="54">
        <v>118.96</v>
      </c>
      <c r="J70" s="74">
        <f t="shared" si="15"/>
        <v>9.1154992605533988E-2</v>
      </c>
      <c r="K70" s="74">
        <f t="shared" si="12"/>
        <v>7.1284465366509897E-2</v>
      </c>
      <c r="L70" s="55"/>
      <c r="M70" s="54">
        <v>134.69999999999999</v>
      </c>
      <c r="N70" s="74">
        <f t="shared" si="13"/>
        <v>-5.389755011135855E-2</v>
      </c>
      <c r="O70" s="55"/>
      <c r="P70" s="60"/>
    </row>
    <row r="71" spans="2:16" x14ac:dyDescent="0.25">
      <c r="B71" s="59"/>
      <c r="C71" s="55"/>
      <c r="D71" s="55"/>
      <c r="E71" s="55"/>
      <c r="F71" s="72" t="s">
        <v>172</v>
      </c>
      <c r="G71" s="54">
        <v>83.01</v>
      </c>
      <c r="H71" s="74">
        <f t="shared" si="14"/>
        <v>5.1830391428410873E-2</v>
      </c>
      <c r="I71" s="54">
        <v>52.54</v>
      </c>
      <c r="J71" s="74">
        <f t="shared" si="15"/>
        <v>4.0259610890171112E-2</v>
      </c>
      <c r="K71" s="74">
        <f t="shared" si="12"/>
        <v>0.57993909402360111</v>
      </c>
      <c r="L71" s="55"/>
      <c r="M71" s="54">
        <v>73.59</v>
      </c>
      <c r="N71" s="74">
        <f t="shared" si="13"/>
        <v>0.12800652262535683</v>
      </c>
      <c r="O71" s="55"/>
      <c r="P71" s="60"/>
    </row>
    <row r="72" spans="2:16" x14ac:dyDescent="0.25">
      <c r="B72" s="59"/>
      <c r="C72" s="55"/>
      <c r="D72" s="55"/>
      <c r="E72" s="55"/>
      <c r="F72" s="72" t="s">
        <v>173</v>
      </c>
      <c r="G72" s="54">
        <v>79.599999999999994</v>
      </c>
      <c r="H72" s="74">
        <f t="shared" si="14"/>
        <v>4.97012306674076E-2</v>
      </c>
      <c r="I72" s="54">
        <v>73.63</v>
      </c>
      <c r="J72" s="74">
        <f t="shared" si="15"/>
        <v>5.6420158923549658E-2</v>
      </c>
      <c r="K72" s="74">
        <f t="shared" si="12"/>
        <v>8.1081081081081141E-2</v>
      </c>
      <c r="L72" s="55"/>
      <c r="M72" s="54">
        <v>63.91</v>
      </c>
      <c r="N72" s="74">
        <f t="shared" si="13"/>
        <v>0.24550148646534176</v>
      </c>
      <c r="O72" s="55"/>
      <c r="P72" s="60"/>
    </row>
    <row r="73" spans="2:16" x14ac:dyDescent="0.25">
      <c r="B73" s="59"/>
      <c r="C73" s="55"/>
      <c r="D73" s="55"/>
      <c r="E73" s="55"/>
      <c r="F73" s="72" t="s">
        <v>89</v>
      </c>
      <c r="G73" s="54">
        <v>67.34</v>
      </c>
      <c r="H73" s="74">
        <f t="shared" si="14"/>
        <v>4.2046242124914923E-2</v>
      </c>
      <c r="I73" s="54">
        <v>38.35</v>
      </c>
      <c r="J73" s="74">
        <f t="shared" si="15"/>
        <v>2.9386297633004613E-2</v>
      </c>
      <c r="K73" s="74">
        <f t="shared" si="12"/>
        <v>0.75593220338983058</v>
      </c>
      <c r="L73" s="55"/>
      <c r="M73" s="54">
        <v>9.67</v>
      </c>
      <c r="N73" s="74">
        <f t="shared" si="13"/>
        <v>5.9638055842812827</v>
      </c>
      <c r="O73" s="55"/>
      <c r="P73" s="60"/>
    </row>
    <row r="74" spans="2:16" x14ac:dyDescent="0.25">
      <c r="B74" s="59"/>
      <c r="C74" s="55"/>
      <c r="D74" s="55"/>
      <c r="E74" s="55"/>
      <c r="F74" s="72" t="s">
        <v>174</v>
      </c>
      <c r="G74" s="54">
        <v>61.26</v>
      </c>
      <c r="H74" s="74">
        <f t="shared" si="14"/>
        <v>3.8249967219665698E-2</v>
      </c>
      <c r="I74" s="54">
        <v>0</v>
      </c>
      <c r="J74" s="74">
        <f t="shared" si="15"/>
        <v>0</v>
      </c>
      <c r="K74" s="74" t="str">
        <f t="shared" si="12"/>
        <v>-</v>
      </c>
      <c r="L74" s="55"/>
      <c r="M74" s="54">
        <v>51.14</v>
      </c>
      <c r="N74" s="74">
        <f t="shared" si="13"/>
        <v>0.19788815017598749</v>
      </c>
      <c r="O74" s="55"/>
      <c r="P74" s="60"/>
    </row>
    <row r="75" spans="2:16" x14ac:dyDescent="0.25">
      <c r="B75" s="59"/>
      <c r="C75" s="55"/>
      <c r="D75" s="55"/>
      <c r="E75" s="55"/>
      <c r="F75" s="72" t="s">
        <v>175</v>
      </c>
      <c r="G75" s="54">
        <v>58.33</v>
      </c>
      <c r="H75" s="74">
        <f t="shared" si="14"/>
        <v>3.6420512372234738E-2</v>
      </c>
      <c r="I75" s="54">
        <v>49.02</v>
      </c>
      <c r="J75" s="74">
        <f t="shared" si="15"/>
        <v>3.7562354888393379E-2</v>
      </c>
      <c r="K75" s="74">
        <f t="shared" si="12"/>
        <v>0.18992248062015493</v>
      </c>
      <c r="L75" s="55"/>
      <c r="M75" s="54">
        <v>45.9</v>
      </c>
      <c r="N75" s="74">
        <f t="shared" si="13"/>
        <v>0.270806100217865</v>
      </c>
      <c r="O75" s="55"/>
      <c r="P75" s="60"/>
    </row>
    <row r="76" spans="2:16" x14ac:dyDescent="0.25">
      <c r="B76" s="59"/>
      <c r="C76" s="55"/>
      <c r="D76" s="55"/>
      <c r="E76" s="55"/>
      <c r="F76" s="72" t="s">
        <v>176</v>
      </c>
      <c r="G76" s="54">
        <v>46.46</v>
      </c>
      <c r="H76" s="74">
        <f t="shared" si="14"/>
        <v>2.9009034884519561E-2</v>
      </c>
      <c r="I76" s="54">
        <v>31.55</v>
      </c>
      <c r="J76" s="74">
        <f t="shared" si="15"/>
        <v>2.4175689447752165E-2</v>
      </c>
      <c r="K76" s="74">
        <f t="shared" si="12"/>
        <v>0.47258320126782882</v>
      </c>
      <c r="L76" s="55"/>
      <c r="M76" s="54">
        <v>31.22</v>
      </c>
      <c r="N76" s="74">
        <f t="shared" si="13"/>
        <v>0.4881486226777707</v>
      </c>
      <c r="O76" s="55"/>
      <c r="P76" s="60"/>
    </row>
    <row r="77" spans="2:16" x14ac:dyDescent="0.25">
      <c r="B77" s="59"/>
      <c r="C77" s="55"/>
      <c r="D77" s="55"/>
      <c r="E77" s="55"/>
      <c r="F77" s="72" t="s">
        <v>177</v>
      </c>
      <c r="G77" s="54">
        <v>37.08</v>
      </c>
      <c r="H77" s="74">
        <f t="shared" si="14"/>
        <v>2.3152281823460727E-2</v>
      </c>
      <c r="I77" s="54">
        <v>27.59</v>
      </c>
      <c r="J77" s="74">
        <f t="shared" si="15"/>
        <v>2.114127644575221E-2</v>
      </c>
      <c r="K77" s="74">
        <f t="shared" si="12"/>
        <v>0.343965204784342</v>
      </c>
      <c r="L77" s="55"/>
      <c r="M77" s="54">
        <v>30.18</v>
      </c>
      <c r="N77" s="74">
        <f t="shared" si="13"/>
        <v>0.22862823061630211</v>
      </c>
      <c r="O77" s="55"/>
      <c r="P77" s="60"/>
    </row>
    <row r="78" spans="2:16" x14ac:dyDescent="0.25">
      <c r="B78" s="59"/>
      <c r="C78" s="55"/>
      <c r="D78" s="55"/>
      <c r="E78" s="55"/>
      <c r="F78" s="72" t="s">
        <v>60</v>
      </c>
      <c r="G78" s="54">
        <f>+G15-SUM(G68:G77)</f>
        <v>488.59000000000015</v>
      </c>
      <c r="H78" s="74">
        <f t="shared" si="14"/>
        <v>0.30506940065061167</v>
      </c>
      <c r="I78" s="54">
        <f>+I15-SUM(I68:I77)</f>
        <v>474.19999999999982</v>
      </c>
      <c r="J78" s="74">
        <f t="shared" si="15"/>
        <v>0.36336329433039849</v>
      </c>
      <c r="K78" s="74">
        <f t="shared" si="12"/>
        <v>3.0345845634754065E-2</v>
      </c>
      <c r="L78" s="55"/>
      <c r="M78" s="54">
        <f>+M15-SUM(M68:M77)</f>
        <v>418.44000000000028</v>
      </c>
      <c r="N78" s="74">
        <f t="shared" si="13"/>
        <v>0.16764649651084929</v>
      </c>
      <c r="O78" s="55"/>
      <c r="P78" s="60"/>
    </row>
    <row r="79" spans="2:16" x14ac:dyDescent="0.25">
      <c r="B79" s="59"/>
      <c r="C79" s="55"/>
      <c r="D79" s="55"/>
      <c r="E79" s="55"/>
      <c r="F79" s="67" t="s">
        <v>49</v>
      </c>
      <c r="G79" s="69">
        <f>+SUM(G80:G90)</f>
        <v>2898.26</v>
      </c>
      <c r="H79" s="69"/>
      <c r="I79" s="69">
        <f>+SUM(I80:I90)</f>
        <v>1515.1699999999998</v>
      </c>
      <c r="J79" s="69"/>
      <c r="K79" s="75">
        <f t="shared" si="12"/>
        <v>0.91282826349518564</v>
      </c>
      <c r="L79" s="55"/>
      <c r="M79" s="69">
        <f>+SUM(M80:M90)</f>
        <v>1755.48</v>
      </c>
      <c r="N79" s="75">
        <f t="shared" si="13"/>
        <v>0.6509786497140384</v>
      </c>
      <c r="O79" s="55"/>
      <c r="P79" s="60"/>
    </row>
    <row r="80" spans="2:16" x14ac:dyDescent="0.25">
      <c r="B80" s="59"/>
      <c r="C80" s="55"/>
      <c r="D80" s="55"/>
      <c r="E80" s="55"/>
      <c r="F80" s="72" t="s">
        <v>125</v>
      </c>
      <c r="G80" s="54">
        <v>1670.74</v>
      </c>
      <c r="H80" s="74">
        <f>+G80/G$79</f>
        <v>0.5764631192508608</v>
      </c>
      <c r="I80" s="54">
        <v>794.92</v>
      </c>
      <c r="J80" s="74">
        <f>+I80/I$79</f>
        <v>0.52464079938224761</v>
      </c>
      <c r="K80" s="74">
        <f t="shared" si="12"/>
        <v>1.1017712474211243</v>
      </c>
      <c r="L80" s="55"/>
      <c r="M80" s="54">
        <v>790.48</v>
      </c>
      <c r="N80" s="74">
        <f t="shared" si="13"/>
        <v>1.113576561076814</v>
      </c>
      <c r="O80" s="55"/>
      <c r="P80" s="60"/>
    </row>
    <row r="81" spans="2:16" x14ac:dyDescent="0.25">
      <c r="B81" s="59"/>
      <c r="C81" s="55"/>
      <c r="D81" s="55"/>
      <c r="E81" s="55"/>
      <c r="F81" s="72" t="s">
        <v>178</v>
      </c>
      <c r="G81" s="54">
        <v>673.43</v>
      </c>
      <c r="H81" s="74">
        <f t="shared" ref="H81:H90" si="16">+G81/G$79</f>
        <v>0.23235665537253383</v>
      </c>
      <c r="I81" s="54">
        <v>213.66</v>
      </c>
      <c r="J81" s="74">
        <f t="shared" ref="J81:J90" si="17">+I81/I$79</f>
        <v>0.14101387963066853</v>
      </c>
      <c r="K81" s="74">
        <f t="shared" si="12"/>
        <v>2.1518768136291304</v>
      </c>
      <c r="L81" s="55"/>
      <c r="M81" s="54">
        <v>8.0500000000000007</v>
      </c>
      <c r="N81" s="74">
        <f t="shared" si="13"/>
        <v>82.655900621117993</v>
      </c>
      <c r="O81" s="55"/>
      <c r="P81" s="60"/>
    </row>
    <row r="82" spans="2:16" x14ac:dyDescent="0.25">
      <c r="B82" s="59"/>
      <c r="C82" s="55"/>
      <c r="D82" s="55"/>
      <c r="E82" s="55"/>
      <c r="F82" s="72" t="s">
        <v>99</v>
      </c>
      <c r="G82" s="54">
        <v>353.93</v>
      </c>
      <c r="H82" s="74">
        <f t="shared" si="16"/>
        <v>0.12211809844527405</v>
      </c>
      <c r="I82" s="54">
        <v>67.13</v>
      </c>
      <c r="J82" s="74">
        <f t="shared" si="17"/>
        <v>4.4305259475834399E-2</v>
      </c>
      <c r="K82" s="74">
        <f t="shared" si="12"/>
        <v>4.2723074631312388</v>
      </c>
      <c r="L82" s="55"/>
      <c r="M82" s="54">
        <v>57.25</v>
      </c>
      <c r="N82" s="74">
        <f t="shared" si="13"/>
        <v>5.1821834061135377</v>
      </c>
      <c r="O82" s="55"/>
      <c r="P82" s="60"/>
    </row>
    <row r="83" spans="2:16" x14ac:dyDescent="0.25">
      <c r="B83" s="59"/>
      <c r="C83" s="55"/>
      <c r="D83" s="55"/>
      <c r="E83" s="55"/>
      <c r="F83" s="72" t="s">
        <v>179</v>
      </c>
      <c r="G83" s="54">
        <v>66.13</v>
      </c>
      <c r="H83" s="74">
        <f t="shared" si="16"/>
        <v>2.2817138558997464E-2</v>
      </c>
      <c r="I83" s="54">
        <v>34.03</v>
      </c>
      <c r="J83" s="74">
        <f t="shared" si="17"/>
        <v>2.245952599378288E-2</v>
      </c>
      <c r="K83" s="74">
        <f t="shared" si="12"/>
        <v>0.94328533646782242</v>
      </c>
      <c r="L83" s="55"/>
      <c r="M83" s="54">
        <v>124.78</v>
      </c>
      <c r="N83" s="74">
        <f t="shared" si="13"/>
        <v>-0.47002724795640327</v>
      </c>
      <c r="O83" s="55"/>
      <c r="P83" s="60"/>
    </row>
    <row r="84" spans="2:16" x14ac:dyDescent="0.25">
      <c r="B84" s="59"/>
      <c r="C84" s="55"/>
      <c r="D84" s="55"/>
      <c r="E84" s="55"/>
      <c r="F84" s="72" t="s">
        <v>100</v>
      </c>
      <c r="G84" s="54">
        <v>53.89</v>
      </c>
      <c r="H84" s="74">
        <f t="shared" si="16"/>
        <v>1.8593914969671457E-2</v>
      </c>
      <c r="I84" s="54">
        <v>23.61</v>
      </c>
      <c r="J84" s="74">
        <f t="shared" si="17"/>
        <v>1.5582409894599287E-2</v>
      </c>
      <c r="K84" s="74">
        <f t="shared" si="12"/>
        <v>1.2825074121135112</v>
      </c>
      <c r="L84" s="55"/>
      <c r="M84" s="54">
        <v>19.059999999999999</v>
      </c>
      <c r="N84" s="74">
        <f t="shared" si="13"/>
        <v>1.8273871983210914</v>
      </c>
      <c r="O84" s="55"/>
      <c r="P84" s="60"/>
    </row>
    <row r="85" spans="2:16" x14ac:dyDescent="0.25">
      <c r="B85" s="59"/>
      <c r="C85" s="55"/>
      <c r="D85" s="55"/>
      <c r="E85" s="55"/>
      <c r="F85" s="72" t="s">
        <v>103</v>
      </c>
      <c r="G85" s="54">
        <v>39.65</v>
      </c>
      <c r="H85" s="74">
        <f t="shared" si="16"/>
        <v>1.3680622166403289E-2</v>
      </c>
      <c r="I85" s="54">
        <v>69.22</v>
      </c>
      <c r="J85" s="74">
        <f t="shared" si="17"/>
        <v>4.5684642647359705E-2</v>
      </c>
      <c r="K85" s="74">
        <f t="shared" si="12"/>
        <v>-0.42718867379370129</v>
      </c>
      <c r="L85" s="55"/>
      <c r="M85" s="54">
        <v>169.1</v>
      </c>
      <c r="N85" s="74">
        <f t="shared" si="13"/>
        <v>-0.76552335895919577</v>
      </c>
      <c r="O85" s="55"/>
      <c r="P85" s="60"/>
    </row>
    <row r="86" spans="2:16" x14ac:dyDescent="0.25">
      <c r="B86" s="59"/>
      <c r="C86" s="55"/>
      <c r="D86" s="55"/>
      <c r="E86" s="55"/>
      <c r="F86" s="72" t="s">
        <v>180</v>
      </c>
      <c r="G86" s="54">
        <v>27.93</v>
      </c>
      <c r="H86" s="74">
        <f t="shared" si="16"/>
        <v>9.636816572702241E-3</v>
      </c>
      <c r="I86" s="54">
        <v>0</v>
      </c>
      <c r="J86" s="74">
        <f t="shared" si="17"/>
        <v>0</v>
      </c>
      <c r="K86" s="74" t="str">
        <f t="shared" si="12"/>
        <v>-</v>
      </c>
      <c r="L86" s="55"/>
      <c r="M86" s="54"/>
      <c r="N86" s="74" t="str">
        <f t="shared" si="13"/>
        <v>-</v>
      </c>
      <c r="O86" s="55"/>
      <c r="P86" s="60"/>
    </row>
    <row r="87" spans="2:16" x14ac:dyDescent="0.25">
      <c r="B87" s="59"/>
      <c r="C87" s="55"/>
      <c r="D87" s="55"/>
      <c r="E87" s="55"/>
      <c r="F87" s="72" t="s">
        <v>102</v>
      </c>
      <c r="G87" s="54">
        <v>7.96</v>
      </c>
      <c r="H87" s="74">
        <f t="shared" si="16"/>
        <v>2.7464754714897903E-3</v>
      </c>
      <c r="I87" s="54">
        <v>2.0699999999999998</v>
      </c>
      <c r="J87" s="74">
        <f t="shared" si="17"/>
        <v>1.3661833325633427E-3</v>
      </c>
      <c r="K87" s="74">
        <f t="shared" si="12"/>
        <v>2.8454106280193239</v>
      </c>
      <c r="L87" s="55"/>
      <c r="M87" s="54">
        <v>12.5</v>
      </c>
      <c r="N87" s="74">
        <f t="shared" si="13"/>
        <v>-0.36319999999999997</v>
      </c>
      <c r="O87" s="55"/>
      <c r="P87" s="60"/>
    </row>
    <row r="88" spans="2:16" x14ac:dyDescent="0.25">
      <c r="B88" s="59"/>
      <c r="C88" s="55"/>
      <c r="D88" s="55"/>
      <c r="E88" s="55"/>
      <c r="F88" s="72" t="s">
        <v>106</v>
      </c>
      <c r="G88" s="54">
        <v>2.64</v>
      </c>
      <c r="H88" s="74">
        <f t="shared" si="16"/>
        <v>9.1089136240364902E-4</v>
      </c>
      <c r="I88" s="54">
        <v>1.29</v>
      </c>
      <c r="J88" s="74">
        <f t="shared" si="17"/>
        <v>8.5138961304672095E-4</v>
      </c>
      <c r="K88" s="74">
        <f t="shared" si="12"/>
        <v>1.0465116279069768</v>
      </c>
      <c r="L88" s="55"/>
      <c r="M88" s="54">
        <v>6.74</v>
      </c>
      <c r="N88" s="74">
        <f t="shared" si="13"/>
        <v>-0.60830860534124631</v>
      </c>
      <c r="O88" s="55"/>
      <c r="P88" s="60"/>
    </row>
    <row r="89" spans="2:16" x14ac:dyDescent="0.25">
      <c r="B89" s="59"/>
      <c r="C89" s="55"/>
      <c r="D89" s="55"/>
      <c r="E89" s="55"/>
      <c r="F89" s="72" t="s">
        <v>105</v>
      </c>
      <c r="G89" s="54">
        <v>1.22</v>
      </c>
      <c r="H89" s="74">
        <f t="shared" si="16"/>
        <v>4.2094222050471659E-4</v>
      </c>
      <c r="I89" s="54">
        <v>0</v>
      </c>
      <c r="J89" s="74">
        <f t="shared" si="17"/>
        <v>0</v>
      </c>
      <c r="K89" s="74" t="str">
        <f t="shared" si="12"/>
        <v>-</v>
      </c>
      <c r="L89" s="55"/>
      <c r="M89" s="54"/>
      <c r="N89" s="74" t="str">
        <f t="shared" si="13"/>
        <v>-</v>
      </c>
      <c r="O89" s="55"/>
      <c r="P89" s="60"/>
    </row>
    <row r="90" spans="2:16" x14ac:dyDescent="0.25">
      <c r="B90" s="59"/>
      <c r="C90" s="55"/>
      <c r="D90" s="55"/>
      <c r="E90" s="55"/>
      <c r="F90" s="72" t="s">
        <v>60</v>
      </c>
      <c r="G90" s="54">
        <f>+G27-SUM(G80:G89)</f>
        <v>0.74000000000069122</v>
      </c>
      <c r="H90" s="74">
        <f t="shared" si="16"/>
        <v>2.5532560915883707E-4</v>
      </c>
      <c r="I90" s="54">
        <f>+I27-SUM(I80:I89)</f>
        <v>309.24</v>
      </c>
      <c r="J90" s="74">
        <f t="shared" si="17"/>
        <v>0.20409591002989766</v>
      </c>
      <c r="K90" s="74">
        <f t="shared" si="12"/>
        <v>-0.99760703660587025</v>
      </c>
      <c r="L90" s="55"/>
      <c r="M90" s="54">
        <f>+M27-SUM(M80:M89)</f>
        <v>567.52000000000021</v>
      </c>
      <c r="N90" s="74">
        <f t="shared" si="13"/>
        <v>-0.99869608119537512</v>
      </c>
      <c r="O90" s="55"/>
      <c r="P90" s="60"/>
    </row>
    <row r="91" spans="2:16" x14ac:dyDescent="0.25">
      <c r="B91" s="59"/>
      <c r="C91" s="55"/>
      <c r="D91" s="55"/>
      <c r="E91" s="55"/>
      <c r="F91" s="67" t="s">
        <v>11</v>
      </c>
      <c r="G91" s="69">
        <f>+G79+G67</f>
        <v>4499.83</v>
      </c>
      <c r="H91" s="69"/>
      <c r="I91" s="69">
        <f>+I79+I67</f>
        <v>2820.2</v>
      </c>
      <c r="J91" s="69"/>
      <c r="K91" s="75">
        <f t="shared" si="12"/>
        <v>0.59557123608254736</v>
      </c>
      <c r="L91" s="55"/>
      <c r="M91" s="69">
        <f>+M79+M67</f>
        <v>3032.96</v>
      </c>
      <c r="N91" s="75">
        <f t="shared" si="13"/>
        <v>0.48364304178096651</v>
      </c>
      <c r="O91" s="55"/>
      <c r="P91" s="60"/>
    </row>
    <row r="92" spans="2:16" x14ac:dyDescent="0.25">
      <c r="B92" s="59"/>
      <c r="C92" s="55"/>
      <c r="D92" s="55"/>
      <c r="E92" s="55"/>
      <c r="F92" s="70"/>
      <c r="G92" s="70"/>
      <c r="H92" s="70"/>
      <c r="I92" s="70"/>
      <c r="J92" s="70"/>
      <c r="K92" s="70"/>
      <c r="L92" s="55"/>
      <c r="M92" s="55"/>
      <c r="N92" s="55"/>
      <c r="O92" s="55"/>
      <c r="P92" s="60"/>
    </row>
    <row r="93" spans="2:16" x14ac:dyDescent="0.25">
      <c r="B93" s="59"/>
      <c r="C93" s="55"/>
      <c r="D93" s="55"/>
      <c r="E93" s="55"/>
      <c r="F93" s="70" t="s">
        <v>56</v>
      </c>
      <c r="G93" s="70"/>
      <c r="H93" s="70"/>
      <c r="I93" s="70"/>
      <c r="J93" s="70"/>
      <c r="K93" s="70"/>
      <c r="L93" s="55"/>
      <c r="M93" s="55"/>
      <c r="N93" s="55"/>
      <c r="O93" s="55"/>
      <c r="P93" s="60"/>
    </row>
    <row r="94" spans="2:16" x14ac:dyDescent="0.25">
      <c r="B94" s="59"/>
      <c r="C94" s="55"/>
      <c r="D94" s="55"/>
      <c r="E94" s="55"/>
      <c r="F94" s="70" t="s">
        <v>57</v>
      </c>
      <c r="G94" s="70"/>
      <c r="H94" s="70"/>
      <c r="I94" s="70"/>
      <c r="J94" s="70"/>
      <c r="K94" s="70"/>
      <c r="L94" s="55"/>
      <c r="M94" s="55"/>
      <c r="N94" s="55"/>
      <c r="O94" s="55"/>
      <c r="P94" s="60"/>
    </row>
    <row r="95" spans="2:16" x14ac:dyDescent="0.25">
      <c r="B95" s="59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60"/>
    </row>
    <row r="96" spans="2:16" x14ac:dyDescent="0.25"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4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96"/>
  <sheetViews>
    <sheetView topLeftCell="B34" zoomScale="85" zoomScaleNormal="85" workbookViewId="0">
      <selection activeCell="G32" sqref="G32"/>
    </sheetView>
  </sheetViews>
  <sheetFormatPr defaultColWidth="0" defaultRowHeight="12" x14ac:dyDescent="0.25"/>
  <cols>
    <col min="1" max="1" width="11.6640625" style="26" customWidth="1"/>
    <col min="2" max="4" width="12.6640625" style="26" customWidth="1"/>
    <col min="5" max="5" width="4.33203125" style="26" customWidth="1"/>
    <col min="6" max="6" width="23.88671875" style="26" customWidth="1"/>
    <col min="7" max="16" width="12.6640625" style="26" customWidth="1"/>
    <col min="17" max="17" width="11.6640625" style="26" customWidth="1"/>
    <col min="18" max="20" width="0" style="26" hidden="1" customWidth="1"/>
    <col min="21" max="16384" width="11.44140625" style="26" hidden="1"/>
  </cols>
  <sheetData>
    <row r="1" spans="2:16" ht="9" customHeight="1" x14ac:dyDescent="0.3">
      <c r="C1" s="27"/>
      <c r="D1" s="27"/>
    </row>
    <row r="2" spans="2:16" x14ac:dyDescent="0.25">
      <c r="B2" s="90" t="s">
        <v>181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2:16" x14ac:dyDescent="0.2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2:16" x14ac:dyDescent="0.25">
      <c r="B4" s="28"/>
      <c r="G4" s="28"/>
      <c r="L4" s="28"/>
      <c r="M4" s="28"/>
    </row>
    <row r="5" spans="2:16" x14ac:dyDescent="0.25">
      <c r="B5" s="28"/>
      <c r="G5" s="28"/>
      <c r="L5" s="28"/>
      <c r="M5" s="28"/>
    </row>
    <row r="6" spans="2:16" x14ac:dyDescent="0.25">
      <c r="B6" s="29" t="s">
        <v>65</v>
      </c>
    </row>
    <row r="7" spans="2:16" x14ac:dyDescent="0.25"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</row>
    <row r="8" spans="2:16" x14ac:dyDescent="0.25">
      <c r="B8" s="59"/>
      <c r="C8" s="55"/>
      <c r="D8" s="55"/>
      <c r="E8" s="55"/>
      <c r="F8" s="55"/>
      <c r="G8" s="55"/>
      <c r="H8" s="55"/>
      <c r="I8" s="65"/>
      <c r="J8" s="65"/>
      <c r="K8" s="65"/>
      <c r="L8" s="65"/>
      <c r="M8" s="65"/>
      <c r="N8" s="65"/>
      <c r="O8" s="65"/>
      <c r="P8" s="60"/>
    </row>
    <row r="9" spans="2:16" x14ac:dyDescent="0.25">
      <c r="B9" s="59"/>
      <c r="C9" s="55"/>
      <c r="D9" s="55"/>
      <c r="E9" s="55"/>
      <c r="F9" s="65" t="s">
        <v>46</v>
      </c>
      <c r="G9" s="65"/>
      <c r="H9" s="65"/>
      <c r="I9" s="65"/>
      <c r="J9" s="65"/>
      <c r="K9" s="65"/>
      <c r="L9" s="70"/>
      <c r="M9" s="70"/>
      <c r="N9" s="70"/>
      <c r="O9" s="70"/>
      <c r="P9" s="60"/>
    </row>
    <row r="10" spans="2:16" x14ac:dyDescent="0.25">
      <c r="B10" s="59"/>
      <c r="C10" s="55"/>
      <c r="D10" s="55"/>
      <c r="E10" s="55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0"/>
    </row>
    <row r="11" spans="2:16" x14ac:dyDescent="0.25">
      <c r="B11" s="59"/>
      <c r="C11" s="55"/>
      <c r="D11" s="55"/>
      <c r="E11" s="55"/>
      <c r="F11" s="91" t="s">
        <v>55</v>
      </c>
      <c r="G11" s="91"/>
      <c r="H11" s="91"/>
      <c r="I11" s="91"/>
      <c r="J11" s="91"/>
      <c r="K11" s="91"/>
      <c r="L11" s="70"/>
      <c r="M11" s="70"/>
      <c r="N11" s="70"/>
      <c r="O11" s="70"/>
      <c r="P11" s="60"/>
    </row>
    <row r="12" spans="2:16" x14ac:dyDescent="0.25">
      <c r="B12" s="59"/>
      <c r="C12" s="55"/>
      <c r="D12" s="55"/>
      <c r="E12" s="55"/>
      <c r="F12" s="89" t="s">
        <v>54</v>
      </c>
      <c r="G12" s="89"/>
      <c r="H12" s="89"/>
      <c r="I12" s="89"/>
      <c r="J12" s="89"/>
      <c r="K12" s="89"/>
      <c r="L12" s="70"/>
      <c r="M12" s="70"/>
      <c r="N12" s="70"/>
      <c r="O12" s="70"/>
      <c r="P12" s="60"/>
    </row>
    <row r="13" spans="2:16" x14ac:dyDescent="0.25">
      <c r="B13" s="59"/>
      <c r="C13" s="55"/>
      <c r="D13" s="55"/>
      <c r="E13" s="55"/>
      <c r="F13" s="71"/>
      <c r="G13" s="71"/>
      <c r="H13" s="71"/>
      <c r="I13" s="71"/>
      <c r="J13" s="71"/>
      <c r="K13" s="71"/>
      <c r="L13" s="70"/>
      <c r="M13" s="70"/>
      <c r="N13" s="70"/>
      <c r="O13" s="70"/>
      <c r="P13" s="60"/>
    </row>
    <row r="14" spans="2:16" x14ac:dyDescent="0.25">
      <c r="B14" s="59"/>
      <c r="C14" s="55"/>
      <c r="D14" s="55"/>
      <c r="E14" s="55"/>
      <c r="F14" s="68" t="s">
        <v>47</v>
      </c>
      <c r="G14" s="68" t="s">
        <v>51</v>
      </c>
      <c r="H14" s="68" t="s">
        <v>50</v>
      </c>
      <c r="I14" s="68" t="s">
        <v>52</v>
      </c>
      <c r="J14" s="68" t="s">
        <v>50</v>
      </c>
      <c r="K14" s="68" t="s">
        <v>53</v>
      </c>
      <c r="L14" s="70"/>
      <c r="M14" s="68" t="s">
        <v>224</v>
      </c>
      <c r="N14" s="68" t="s">
        <v>223</v>
      </c>
      <c r="O14" s="70"/>
      <c r="P14" s="60"/>
    </row>
    <row r="15" spans="2:16" x14ac:dyDescent="0.25">
      <c r="B15" s="59"/>
      <c r="C15" s="55"/>
      <c r="D15" s="55"/>
      <c r="E15" s="55"/>
      <c r="F15" s="67" t="s">
        <v>48</v>
      </c>
      <c r="G15" s="76">
        <f>+SUM(G16:G26)</f>
        <v>92.65</v>
      </c>
      <c r="H15" s="75">
        <f>1-H27</f>
        <v>0.10846152045140589</v>
      </c>
      <c r="I15" s="69">
        <f>+SUM(I16:I26)</f>
        <v>95.62</v>
      </c>
      <c r="J15" s="69"/>
      <c r="K15" s="75">
        <f>+IFERROR(G15/I15-1, "-")</f>
        <v>-3.1060447605103514E-2</v>
      </c>
      <c r="L15" s="70"/>
      <c r="M15" s="69">
        <f>+SUM(M16:M26)</f>
        <v>48.76</v>
      </c>
      <c r="N15" s="75">
        <f t="shared" ref="N15:N26" si="0">+IFERROR(G15/M15-1, "-")</f>
        <v>0.90012305168170648</v>
      </c>
      <c r="O15" s="70"/>
      <c r="P15" s="60"/>
    </row>
    <row r="16" spans="2:16" x14ac:dyDescent="0.25">
      <c r="B16" s="59"/>
      <c r="C16" s="55"/>
      <c r="D16" s="55"/>
      <c r="E16" s="55"/>
      <c r="F16" s="72" t="s">
        <v>110</v>
      </c>
      <c r="G16" s="78">
        <v>83.09</v>
      </c>
      <c r="H16" s="74">
        <f>+G16/G$15</f>
        <v>0.8968159740960604</v>
      </c>
      <c r="I16" s="54">
        <v>86.26</v>
      </c>
      <c r="J16" s="74">
        <f>+I16/I$15</f>
        <v>0.90211252875967374</v>
      </c>
      <c r="K16" s="74">
        <f t="shared" ref="K16:K26" si="1">+IFERROR(G16/I16-1, "-")</f>
        <v>-3.674936239276605E-2</v>
      </c>
      <c r="L16" s="70"/>
      <c r="M16" s="54">
        <v>37.590000000000003</v>
      </c>
      <c r="N16" s="74">
        <f t="shared" si="0"/>
        <v>1.2104283054003724</v>
      </c>
      <c r="O16" s="70"/>
      <c r="P16" s="60"/>
    </row>
    <row r="17" spans="2:16" x14ac:dyDescent="0.25">
      <c r="B17" s="59"/>
      <c r="C17" s="55"/>
      <c r="D17" s="55"/>
      <c r="E17" s="55"/>
      <c r="F17" s="72" t="s">
        <v>68</v>
      </c>
      <c r="G17" s="78">
        <v>6.92</v>
      </c>
      <c r="H17" s="74">
        <f t="shared" ref="H17:H26" si="2">+G17/G$15</f>
        <v>7.4689692390717752E-2</v>
      </c>
      <c r="I17" s="54">
        <v>7.19</v>
      </c>
      <c r="J17" s="74">
        <f t="shared" ref="J17:J26" si="3">+I17/I$15</f>
        <v>7.5193474168583976E-2</v>
      </c>
      <c r="K17" s="74">
        <f t="shared" si="1"/>
        <v>-3.7552155771905515E-2</v>
      </c>
      <c r="L17" s="70"/>
      <c r="M17" s="54">
        <v>7.18</v>
      </c>
      <c r="N17" s="74">
        <f t="shared" si="0"/>
        <v>-3.6211699164345412E-2</v>
      </c>
      <c r="O17" s="70"/>
      <c r="P17" s="60"/>
    </row>
    <row r="18" spans="2:16" x14ac:dyDescent="0.25">
      <c r="B18" s="59"/>
      <c r="C18" s="55"/>
      <c r="D18" s="55"/>
      <c r="E18" s="55"/>
      <c r="F18" s="72" t="s">
        <v>71</v>
      </c>
      <c r="G18" s="78">
        <v>1.26</v>
      </c>
      <c r="H18" s="74">
        <f t="shared" si="2"/>
        <v>1.3599568267674042E-2</v>
      </c>
      <c r="I18" s="54">
        <v>0.96</v>
      </c>
      <c r="J18" s="74">
        <f t="shared" si="3"/>
        <v>1.0039740640033466E-2</v>
      </c>
      <c r="K18" s="74">
        <f t="shared" si="1"/>
        <v>0.3125</v>
      </c>
      <c r="L18" s="70"/>
      <c r="M18" s="54">
        <v>0.94</v>
      </c>
      <c r="N18" s="74">
        <f t="shared" si="0"/>
        <v>0.34042553191489366</v>
      </c>
      <c r="O18" s="70"/>
      <c r="P18" s="60"/>
    </row>
    <row r="19" spans="2:16" x14ac:dyDescent="0.25">
      <c r="B19" s="59"/>
      <c r="C19" s="55"/>
      <c r="D19" s="55"/>
      <c r="E19" s="55"/>
      <c r="F19" s="72" t="s">
        <v>74</v>
      </c>
      <c r="G19" s="78">
        <v>0.82</v>
      </c>
      <c r="H19" s="74">
        <f t="shared" si="2"/>
        <v>8.8505126821370739E-3</v>
      </c>
      <c r="I19" s="54">
        <v>0.9</v>
      </c>
      <c r="J19" s="74">
        <f t="shared" si="3"/>
        <v>9.4122568500313742E-3</v>
      </c>
      <c r="K19" s="74">
        <f t="shared" si="1"/>
        <v>-8.8888888888889017E-2</v>
      </c>
      <c r="L19" s="70"/>
      <c r="M19" s="54">
        <v>1.57</v>
      </c>
      <c r="N19" s="74">
        <f t="shared" si="0"/>
        <v>-0.47770700636942676</v>
      </c>
      <c r="O19" s="70"/>
      <c r="P19" s="60"/>
    </row>
    <row r="20" spans="2:16" x14ac:dyDescent="0.25">
      <c r="B20" s="59"/>
      <c r="C20" s="55"/>
      <c r="D20" s="55"/>
      <c r="E20" s="55"/>
      <c r="F20" s="72" t="s">
        <v>70</v>
      </c>
      <c r="G20" s="54">
        <v>0.17</v>
      </c>
      <c r="H20" s="74">
        <f t="shared" si="2"/>
        <v>1.834862385321101E-3</v>
      </c>
      <c r="I20" s="54">
        <v>0.01</v>
      </c>
      <c r="J20" s="74">
        <f t="shared" si="3"/>
        <v>1.0458063166701526E-4</v>
      </c>
      <c r="K20" s="74">
        <f t="shared" si="1"/>
        <v>16</v>
      </c>
      <c r="L20" s="55"/>
      <c r="M20" s="54">
        <v>0.01</v>
      </c>
      <c r="N20" s="74">
        <f t="shared" si="0"/>
        <v>16</v>
      </c>
      <c r="O20" s="55"/>
      <c r="P20" s="60"/>
    </row>
    <row r="21" spans="2:16" x14ac:dyDescent="0.25">
      <c r="B21" s="59"/>
      <c r="C21" s="55"/>
      <c r="D21" s="55"/>
      <c r="E21" s="55"/>
      <c r="F21" s="72" t="s">
        <v>72</v>
      </c>
      <c r="G21" s="54">
        <v>0.1</v>
      </c>
      <c r="H21" s="74">
        <f t="shared" si="2"/>
        <v>1.0793308148947653E-3</v>
      </c>
      <c r="I21" s="54">
        <v>0.1</v>
      </c>
      <c r="J21" s="74">
        <f t="shared" si="3"/>
        <v>1.0458063166701526E-3</v>
      </c>
      <c r="K21" s="74">
        <f t="shared" si="1"/>
        <v>0</v>
      </c>
      <c r="L21" s="55"/>
      <c r="M21" s="54">
        <v>0.02</v>
      </c>
      <c r="N21" s="74">
        <f t="shared" si="0"/>
        <v>4</v>
      </c>
      <c r="O21" s="55"/>
      <c r="P21" s="60"/>
    </row>
    <row r="22" spans="2:16" x14ac:dyDescent="0.25">
      <c r="B22" s="59"/>
      <c r="C22" s="55"/>
      <c r="D22" s="55"/>
      <c r="E22" s="55"/>
      <c r="F22" s="72" t="s">
        <v>67</v>
      </c>
      <c r="G22" s="54">
        <v>0.02</v>
      </c>
      <c r="H22" s="74">
        <f t="shared" si="2"/>
        <v>2.1586616297895303E-4</v>
      </c>
      <c r="I22" s="54">
        <v>0</v>
      </c>
      <c r="J22" s="74">
        <f t="shared" si="3"/>
        <v>0</v>
      </c>
      <c r="K22" s="74" t="str">
        <f t="shared" si="1"/>
        <v>-</v>
      </c>
      <c r="L22" s="55"/>
      <c r="M22" s="54">
        <v>0.01</v>
      </c>
      <c r="N22" s="74">
        <f t="shared" si="0"/>
        <v>1</v>
      </c>
      <c r="O22" s="55"/>
      <c r="P22" s="60"/>
    </row>
    <row r="23" spans="2:16" x14ac:dyDescent="0.25">
      <c r="B23" s="59"/>
      <c r="C23" s="55"/>
      <c r="D23" s="55"/>
      <c r="E23" s="55"/>
      <c r="F23" s="72" t="s">
        <v>182</v>
      </c>
      <c r="G23" s="54">
        <v>0.01</v>
      </c>
      <c r="H23" s="74">
        <f t="shared" si="2"/>
        <v>1.0793308148947651E-4</v>
      </c>
      <c r="I23" s="54">
        <v>0.02</v>
      </c>
      <c r="J23" s="74">
        <f t="shared" si="3"/>
        <v>2.0916126333403052E-4</v>
      </c>
      <c r="K23" s="74">
        <f t="shared" si="1"/>
        <v>-0.5</v>
      </c>
      <c r="L23" s="55"/>
      <c r="M23" s="54"/>
      <c r="N23" s="74" t="str">
        <f t="shared" si="0"/>
        <v>-</v>
      </c>
      <c r="O23" s="55"/>
      <c r="P23" s="60"/>
    </row>
    <row r="24" spans="2:16" x14ac:dyDescent="0.25">
      <c r="B24" s="59"/>
      <c r="C24" s="55"/>
      <c r="D24" s="55"/>
      <c r="E24" s="55"/>
      <c r="F24" s="72" t="s">
        <v>69</v>
      </c>
      <c r="G24" s="54">
        <v>0</v>
      </c>
      <c r="H24" s="74">
        <f t="shared" si="2"/>
        <v>0</v>
      </c>
      <c r="I24" s="54">
        <v>0</v>
      </c>
      <c r="J24" s="74">
        <f t="shared" si="3"/>
        <v>0</v>
      </c>
      <c r="K24" s="74" t="str">
        <f t="shared" si="1"/>
        <v>-</v>
      </c>
      <c r="L24" s="55"/>
      <c r="M24" s="54">
        <v>1.28</v>
      </c>
      <c r="N24" s="74">
        <f t="shared" si="0"/>
        <v>-1</v>
      </c>
      <c r="O24" s="55"/>
      <c r="P24" s="60"/>
    </row>
    <row r="25" spans="2:16" x14ac:dyDescent="0.25">
      <c r="B25" s="59"/>
      <c r="C25" s="55"/>
      <c r="D25" s="55"/>
      <c r="E25" s="55"/>
      <c r="F25" s="72" t="s">
        <v>73</v>
      </c>
      <c r="G25" s="54">
        <v>0</v>
      </c>
      <c r="H25" s="74">
        <f t="shared" si="2"/>
        <v>0</v>
      </c>
      <c r="I25" s="54">
        <v>0</v>
      </c>
      <c r="J25" s="74">
        <f t="shared" si="3"/>
        <v>0</v>
      </c>
      <c r="K25" s="74" t="str">
        <f t="shared" si="1"/>
        <v>-</v>
      </c>
      <c r="L25" s="55"/>
      <c r="M25" s="54"/>
      <c r="N25" s="74" t="str">
        <f t="shared" si="0"/>
        <v>-</v>
      </c>
      <c r="O25" s="55"/>
      <c r="P25" s="60"/>
    </row>
    <row r="26" spans="2:16" x14ac:dyDescent="0.25">
      <c r="B26" s="59"/>
      <c r="C26" s="55"/>
      <c r="D26" s="55"/>
      <c r="E26" s="55"/>
      <c r="F26" s="72" t="s">
        <v>60</v>
      </c>
      <c r="G26" s="54">
        <v>0.26</v>
      </c>
      <c r="H26" s="54">
        <f t="shared" si="2"/>
        <v>2.8062601187263895E-3</v>
      </c>
      <c r="I26" s="54">
        <v>0.18</v>
      </c>
      <c r="J26" s="54">
        <f t="shared" si="3"/>
        <v>1.8824513700062746E-3</v>
      </c>
      <c r="K26" s="54">
        <f t="shared" si="1"/>
        <v>0.44444444444444464</v>
      </c>
      <c r="L26" s="55"/>
      <c r="M26" s="54">
        <v>0.16</v>
      </c>
      <c r="N26" s="54">
        <f t="shared" si="0"/>
        <v>0.625</v>
      </c>
      <c r="O26" s="55"/>
      <c r="P26" s="60"/>
    </row>
    <row r="27" spans="2:16" x14ac:dyDescent="0.25">
      <c r="B27" s="59"/>
      <c r="C27" s="55"/>
      <c r="D27" s="55"/>
      <c r="E27" s="55"/>
      <c r="F27" s="67" t="s">
        <v>49</v>
      </c>
      <c r="G27" s="69">
        <f>+SUM(G28:G31)</f>
        <v>761.57</v>
      </c>
      <c r="H27" s="75">
        <f>+G27/G32</f>
        <v>0.89153847954859411</v>
      </c>
      <c r="I27" s="69">
        <f>+SUM(I28:I31)</f>
        <v>764.34</v>
      </c>
      <c r="J27" s="69"/>
      <c r="K27" s="75">
        <f t="shared" ref="K27:K32" si="4">+IFERROR(G27/I27-1, "-")</f>
        <v>-3.6240416568542599E-3</v>
      </c>
      <c r="L27" s="55"/>
      <c r="M27" s="69">
        <f>+SUM(M28:M31)</f>
        <v>689.55</v>
      </c>
      <c r="N27" s="75">
        <f>+IFERROR(G27/M27-1, "-")</f>
        <v>0.10444492785149739</v>
      </c>
      <c r="O27" s="55"/>
      <c r="P27" s="60"/>
    </row>
    <row r="28" spans="2:16" x14ac:dyDescent="0.25">
      <c r="B28" s="59"/>
      <c r="C28" s="55"/>
      <c r="D28" s="55"/>
      <c r="E28" s="55"/>
      <c r="F28" s="72" t="s">
        <v>75</v>
      </c>
      <c r="G28" s="54">
        <v>685.83</v>
      </c>
      <c r="H28" s="74">
        <f>+G28/G$27</f>
        <v>0.90054755308113499</v>
      </c>
      <c r="I28" s="54">
        <v>708.27</v>
      </c>
      <c r="J28" s="74">
        <f t="shared" ref="J28:J31" si="5">+I28/I$27</f>
        <v>0.92664259361017343</v>
      </c>
      <c r="K28" s="74">
        <f t="shared" si="4"/>
        <v>-3.1682832817993001E-2</v>
      </c>
      <c r="L28" s="55"/>
      <c r="M28" s="54">
        <v>648.52</v>
      </c>
      <c r="N28" s="74">
        <f t="shared" ref="N28:N32" si="6">+IFERROR(G28/M28-1, "-")</f>
        <v>5.753099364707337E-2</v>
      </c>
      <c r="O28" s="55"/>
      <c r="P28" s="60"/>
    </row>
    <row r="29" spans="2:16" x14ac:dyDescent="0.25">
      <c r="B29" s="59"/>
      <c r="C29" s="55"/>
      <c r="D29" s="55"/>
      <c r="E29" s="55"/>
      <c r="F29" s="72" t="s">
        <v>77</v>
      </c>
      <c r="G29" s="54">
        <v>75.739999999999995</v>
      </c>
      <c r="H29" s="74">
        <f t="shared" ref="H29:H31" si="7">+G29/G$27</f>
        <v>9.9452446918864956E-2</v>
      </c>
      <c r="I29" s="54">
        <v>56.07</v>
      </c>
      <c r="J29" s="74">
        <f t="shared" si="5"/>
        <v>7.3357406389826518E-2</v>
      </c>
      <c r="K29" s="74">
        <f t="shared" si="4"/>
        <v>0.35081148564294629</v>
      </c>
      <c r="L29" s="55"/>
      <c r="M29" s="54">
        <v>41.03</v>
      </c>
      <c r="N29" s="74">
        <f t="shared" si="6"/>
        <v>0.84596636607360454</v>
      </c>
      <c r="O29" s="55"/>
      <c r="P29" s="60"/>
    </row>
    <row r="30" spans="2:16" x14ac:dyDescent="0.25">
      <c r="B30" s="59"/>
      <c r="C30" s="55"/>
      <c r="D30" s="55"/>
      <c r="E30" s="55"/>
      <c r="F30" s="73"/>
      <c r="G30" s="54"/>
      <c r="H30" s="74">
        <f t="shared" si="7"/>
        <v>0</v>
      </c>
      <c r="I30" s="54"/>
      <c r="J30" s="74">
        <f t="shared" si="5"/>
        <v>0</v>
      </c>
      <c r="K30" s="74" t="str">
        <f t="shared" si="4"/>
        <v>-</v>
      </c>
      <c r="L30" s="55"/>
      <c r="M30" s="54"/>
      <c r="N30" s="74" t="str">
        <f t="shared" si="6"/>
        <v>-</v>
      </c>
      <c r="O30" s="55"/>
      <c r="P30" s="60"/>
    </row>
    <row r="31" spans="2:16" x14ac:dyDescent="0.25">
      <c r="B31" s="59"/>
      <c r="C31" s="55"/>
      <c r="D31" s="55"/>
      <c r="E31" s="55"/>
      <c r="F31" s="73"/>
      <c r="G31" s="54"/>
      <c r="H31" s="74">
        <f t="shared" si="7"/>
        <v>0</v>
      </c>
      <c r="I31" s="54"/>
      <c r="J31" s="74">
        <f t="shared" si="5"/>
        <v>0</v>
      </c>
      <c r="K31" s="74" t="str">
        <f t="shared" si="4"/>
        <v>-</v>
      </c>
      <c r="L31" s="55"/>
      <c r="M31" s="54"/>
      <c r="N31" s="74" t="str">
        <f t="shared" si="6"/>
        <v>-</v>
      </c>
      <c r="O31" s="55"/>
      <c r="P31" s="60"/>
    </row>
    <row r="32" spans="2:16" x14ac:dyDescent="0.25">
      <c r="B32" s="59"/>
      <c r="C32" s="55"/>
      <c r="D32" s="55"/>
      <c r="E32" s="55"/>
      <c r="F32" s="67" t="s">
        <v>11</v>
      </c>
      <c r="G32" s="69">
        <f>+G27+G15</f>
        <v>854.22</v>
      </c>
      <c r="H32" s="69"/>
      <c r="I32" s="69">
        <f>+I27+I15</f>
        <v>859.96</v>
      </c>
      <c r="J32" s="69"/>
      <c r="K32" s="75">
        <f t="shared" si="4"/>
        <v>-6.6747290571654849E-3</v>
      </c>
      <c r="L32" s="55"/>
      <c r="M32" s="69">
        <f>+M27+M15</f>
        <v>738.31</v>
      </c>
      <c r="N32" s="75">
        <f t="shared" si="6"/>
        <v>0.15699367474367154</v>
      </c>
      <c r="O32" s="55"/>
      <c r="P32" s="60"/>
    </row>
    <row r="33" spans="2:16" x14ac:dyDescent="0.25">
      <c r="B33" s="59"/>
      <c r="C33" s="55"/>
      <c r="D33" s="55"/>
      <c r="E33" s="55"/>
      <c r="F33" s="70"/>
      <c r="G33" s="94">
        <f>+G32/G34</f>
        <v>6.6823225338097883E-2</v>
      </c>
      <c r="H33" s="70"/>
      <c r="I33" s="70"/>
      <c r="J33" s="70"/>
      <c r="K33" s="70"/>
      <c r="L33" s="55"/>
      <c r="M33" s="55"/>
      <c r="N33" s="55"/>
      <c r="O33" s="55"/>
      <c r="P33" s="60"/>
    </row>
    <row r="34" spans="2:16" x14ac:dyDescent="0.25">
      <c r="B34" s="59"/>
      <c r="C34" s="55"/>
      <c r="D34" s="55"/>
      <c r="E34" s="55"/>
      <c r="F34" s="70" t="s">
        <v>56</v>
      </c>
      <c r="G34" s="95">
        <f>+'Macro Región Centro'!D32</f>
        <v>12783.280000000002</v>
      </c>
      <c r="H34" s="70"/>
      <c r="I34" s="70"/>
      <c r="J34" s="70"/>
      <c r="K34" s="70"/>
      <c r="L34" s="55"/>
      <c r="M34" s="55"/>
      <c r="N34" s="55"/>
      <c r="O34" s="55"/>
      <c r="P34" s="60"/>
    </row>
    <row r="35" spans="2:16" x14ac:dyDescent="0.25">
      <c r="B35" s="59"/>
      <c r="C35" s="55"/>
      <c r="D35" s="55"/>
      <c r="E35" s="55"/>
      <c r="F35" s="70" t="s">
        <v>57</v>
      </c>
      <c r="G35" s="70"/>
      <c r="H35" s="70"/>
      <c r="I35" s="70"/>
      <c r="J35" s="70"/>
      <c r="K35" s="70"/>
      <c r="L35" s="55"/>
      <c r="M35" s="55"/>
      <c r="N35" s="55"/>
      <c r="O35" s="55"/>
      <c r="P35" s="60"/>
    </row>
    <row r="36" spans="2:16" x14ac:dyDescent="0.25">
      <c r="B36" s="59"/>
      <c r="C36" s="55"/>
      <c r="D36" s="55"/>
      <c r="E36" s="55"/>
      <c r="F36" s="70"/>
      <c r="G36" s="70"/>
      <c r="H36" s="70"/>
      <c r="I36" s="70"/>
      <c r="J36" s="70"/>
      <c r="K36" s="70"/>
      <c r="L36" s="55"/>
      <c r="M36" s="55"/>
      <c r="N36" s="55"/>
      <c r="O36" s="55"/>
      <c r="P36" s="60"/>
    </row>
    <row r="37" spans="2:16" x14ac:dyDescent="0.25">
      <c r="B37" s="59"/>
      <c r="C37" s="55"/>
      <c r="D37" s="55"/>
      <c r="E37" s="55"/>
      <c r="F37" s="70"/>
      <c r="G37" s="70"/>
      <c r="H37" s="70"/>
      <c r="I37" s="70"/>
      <c r="J37" s="70"/>
      <c r="K37" s="70"/>
      <c r="L37" s="55"/>
      <c r="M37" s="55"/>
      <c r="N37" s="55"/>
      <c r="O37" s="55"/>
      <c r="P37" s="60"/>
    </row>
    <row r="38" spans="2:16" x14ac:dyDescent="0.25">
      <c r="B38" s="59"/>
      <c r="C38" s="55"/>
      <c r="D38" s="55"/>
      <c r="E38" s="55"/>
      <c r="F38" s="65" t="s">
        <v>61</v>
      </c>
      <c r="G38" s="65"/>
      <c r="H38" s="65"/>
      <c r="I38" s="65"/>
      <c r="J38" s="65"/>
      <c r="K38" s="65"/>
      <c r="L38" s="55"/>
      <c r="M38" s="55"/>
      <c r="N38" s="55"/>
      <c r="O38" s="55"/>
      <c r="P38" s="60"/>
    </row>
    <row r="39" spans="2:16" x14ac:dyDescent="0.25">
      <c r="B39" s="59"/>
      <c r="C39" s="55"/>
      <c r="D39" s="55"/>
      <c r="E39" s="55"/>
      <c r="F39" s="70"/>
      <c r="G39" s="70"/>
      <c r="H39" s="70"/>
      <c r="I39" s="70"/>
      <c r="J39" s="70"/>
      <c r="K39" s="70"/>
      <c r="L39" s="55"/>
      <c r="M39" s="55"/>
      <c r="N39" s="55"/>
      <c r="O39" s="55"/>
      <c r="P39" s="60"/>
    </row>
    <row r="40" spans="2:16" x14ac:dyDescent="0.25">
      <c r="B40" s="59"/>
      <c r="C40" s="55"/>
      <c r="D40" s="55"/>
      <c r="E40" s="55"/>
      <c r="F40" s="91" t="s">
        <v>58</v>
      </c>
      <c r="G40" s="91"/>
      <c r="H40" s="91"/>
      <c r="I40" s="91"/>
      <c r="J40" s="91"/>
      <c r="K40" s="91"/>
      <c r="L40" s="55"/>
      <c r="M40" s="55"/>
      <c r="N40" s="55"/>
      <c r="O40" s="55"/>
      <c r="P40" s="60"/>
    </row>
    <row r="41" spans="2:16" x14ac:dyDescent="0.25">
      <c r="B41" s="59"/>
      <c r="C41" s="55"/>
      <c r="D41" s="55"/>
      <c r="E41" s="55"/>
      <c r="F41" s="89" t="s">
        <v>54</v>
      </c>
      <c r="G41" s="89"/>
      <c r="H41" s="89"/>
      <c r="I41" s="89"/>
      <c r="J41" s="89"/>
      <c r="K41" s="89"/>
      <c r="L41" s="55"/>
      <c r="M41" s="55"/>
      <c r="N41" s="55"/>
      <c r="O41" s="55"/>
      <c r="P41" s="60"/>
    </row>
    <row r="42" spans="2:16" x14ac:dyDescent="0.25">
      <c r="B42" s="59"/>
      <c r="C42" s="55"/>
      <c r="D42" s="55"/>
      <c r="E42" s="55"/>
      <c r="F42" s="71"/>
      <c r="G42" s="71"/>
      <c r="H42" s="71"/>
      <c r="I42" s="71"/>
      <c r="J42" s="71"/>
      <c r="K42" s="71"/>
      <c r="L42" s="55"/>
      <c r="M42" s="55"/>
      <c r="N42" s="55"/>
      <c r="O42" s="55"/>
      <c r="P42" s="60"/>
    </row>
    <row r="43" spans="2:16" x14ac:dyDescent="0.25">
      <c r="B43" s="59"/>
      <c r="C43" s="55"/>
      <c r="D43" s="55"/>
      <c r="E43" s="55"/>
      <c r="F43" s="68" t="s">
        <v>59</v>
      </c>
      <c r="G43" s="68" t="s">
        <v>51</v>
      </c>
      <c r="H43" s="68" t="s">
        <v>50</v>
      </c>
      <c r="I43" s="68" t="s">
        <v>52</v>
      </c>
      <c r="J43" s="68" t="s">
        <v>50</v>
      </c>
      <c r="K43" s="68" t="s">
        <v>53</v>
      </c>
      <c r="L43" s="55"/>
      <c r="M43" s="68" t="s">
        <v>224</v>
      </c>
      <c r="N43" s="68" t="s">
        <v>223</v>
      </c>
      <c r="O43" s="55"/>
      <c r="P43" s="60"/>
    </row>
    <row r="44" spans="2:16" x14ac:dyDescent="0.25">
      <c r="B44" s="59"/>
      <c r="C44" s="55"/>
      <c r="D44" s="55"/>
      <c r="E44" s="55"/>
      <c r="F44" s="66" t="s">
        <v>79</v>
      </c>
      <c r="G44" s="54">
        <v>594.55999999999995</v>
      </c>
      <c r="H44" s="74">
        <f>+G44/G$55</f>
        <v>0.69602678466905477</v>
      </c>
      <c r="I44" s="54">
        <v>470.78</v>
      </c>
      <c r="J44" s="74">
        <f>+I44/I$55</f>
        <v>0.54744406716591465</v>
      </c>
      <c r="K44" s="74">
        <f t="shared" ref="K44:K55" si="8">+IFERROR(G44/I44-1, "-")</f>
        <v>0.26292535791664884</v>
      </c>
      <c r="L44" s="55"/>
      <c r="M44" s="54">
        <v>298.82</v>
      </c>
      <c r="N44" s="74">
        <f t="shared" ref="N44:N55" si="9">+IFERROR(G44/M44-1, "-")</f>
        <v>0.98969279164714541</v>
      </c>
      <c r="O44" s="55"/>
      <c r="P44" s="60"/>
    </row>
    <row r="45" spans="2:16" x14ac:dyDescent="0.25">
      <c r="B45" s="59"/>
      <c r="C45" s="55"/>
      <c r="D45" s="55"/>
      <c r="E45" s="55"/>
      <c r="F45" s="66" t="s">
        <v>82</v>
      </c>
      <c r="G45" s="54">
        <v>53.64</v>
      </c>
      <c r="H45" s="74">
        <f t="shared" ref="H45:H54" si="10">+G45/G$55</f>
        <v>6.2794127976399522E-2</v>
      </c>
      <c r="I45" s="54">
        <v>53.79</v>
      </c>
      <c r="J45" s="74">
        <f t="shared" ref="J45:J54" si="11">+I45/I$55</f>
        <v>6.254942090329782E-2</v>
      </c>
      <c r="K45" s="74">
        <f t="shared" si="8"/>
        <v>-2.7886224205242449E-3</v>
      </c>
      <c r="L45" s="55"/>
      <c r="M45" s="54">
        <v>28.52</v>
      </c>
      <c r="N45" s="74">
        <f t="shared" si="9"/>
        <v>0.88078541374474062</v>
      </c>
      <c r="O45" s="55"/>
      <c r="P45" s="60"/>
    </row>
    <row r="46" spans="2:16" x14ac:dyDescent="0.25">
      <c r="B46" s="59"/>
      <c r="C46" s="55"/>
      <c r="D46" s="55"/>
      <c r="E46" s="55"/>
      <c r="F46" s="66" t="s">
        <v>183</v>
      </c>
      <c r="G46" s="54">
        <v>36.9</v>
      </c>
      <c r="H46" s="74">
        <f t="shared" si="10"/>
        <v>4.3197302802556715E-2</v>
      </c>
      <c r="I46" s="54">
        <v>42.88</v>
      </c>
      <c r="J46" s="74">
        <f t="shared" si="11"/>
        <v>4.9862784315549559E-2</v>
      </c>
      <c r="K46" s="74">
        <f t="shared" si="8"/>
        <v>-0.13945895522388063</v>
      </c>
      <c r="L46" s="55"/>
      <c r="M46" s="54"/>
      <c r="N46" s="74" t="str">
        <f t="shared" si="9"/>
        <v>-</v>
      </c>
      <c r="O46" s="55"/>
      <c r="P46" s="60"/>
    </row>
    <row r="47" spans="2:16" x14ac:dyDescent="0.25">
      <c r="B47" s="59"/>
      <c r="C47" s="55"/>
      <c r="D47" s="55"/>
      <c r="E47" s="55"/>
      <c r="F47" s="66" t="s">
        <v>184</v>
      </c>
      <c r="G47" s="54">
        <v>22.99</v>
      </c>
      <c r="H47" s="74">
        <f t="shared" si="10"/>
        <v>2.691344150218913E-2</v>
      </c>
      <c r="I47" s="54">
        <v>30.11</v>
      </c>
      <c r="J47" s="74">
        <f t="shared" si="11"/>
        <v>3.5013256430531652E-2</v>
      </c>
      <c r="K47" s="74">
        <f t="shared" si="8"/>
        <v>-0.23646629026901367</v>
      </c>
      <c r="L47" s="55"/>
      <c r="M47" s="54">
        <v>12.04</v>
      </c>
      <c r="N47" s="74">
        <f t="shared" si="9"/>
        <v>0.90946843853820591</v>
      </c>
      <c r="O47" s="55"/>
      <c r="P47" s="60"/>
    </row>
    <row r="48" spans="2:16" x14ac:dyDescent="0.25">
      <c r="B48" s="59"/>
      <c r="C48" s="55"/>
      <c r="D48" s="55"/>
      <c r="E48" s="55"/>
      <c r="F48" s="66" t="s">
        <v>159</v>
      </c>
      <c r="G48" s="54">
        <v>22.98</v>
      </c>
      <c r="H48" s="74">
        <f t="shared" si="10"/>
        <v>2.6901734916063777E-2</v>
      </c>
      <c r="I48" s="54">
        <v>6.86</v>
      </c>
      <c r="J48" s="74">
        <f t="shared" si="11"/>
        <v>7.9771152146611464E-3</v>
      </c>
      <c r="K48" s="74">
        <f t="shared" si="8"/>
        <v>2.3498542274052476</v>
      </c>
      <c r="L48" s="55"/>
      <c r="M48" s="54">
        <v>0.88</v>
      </c>
      <c r="N48" s="74">
        <f t="shared" si="9"/>
        <v>25.113636363636363</v>
      </c>
      <c r="O48" s="55"/>
      <c r="P48" s="60"/>
    </row>
    <row r="49" spans="2:16" x14ac:dyDescent="0.25">
      <c r="B49" s="59"/>
      <c r="C49" s="55"/>
      <c r="D49" s="55"/>
      <c r="E49" s="55"/>
      <c r="F49" s="66" t="s">
        <v>80</v>
      </c>
      <c r="G49" s="54">
        <v>22.6</v>
      </c>
      <c r="H49" s="74">
        <f t="shared" si="10"/>
        <v>2.6456884643300323E-2</v>
      </c>
      <c r="I49" s="54">
        <v>21.68</v>
      </c>
      <c r="J49" s="74">
        <f t="shared" si="11"/>
        <v>2.521047490580957E-2</v>
      </c>
      <c r="K49" s="74">
        <f t="shared" si="8"/>
        <v>4.2435424354243523E-2</v>
      </c>
      <c r="L49" s="55"/>
      <c r="M49" s="54">
        <v>14.3</v>
      </c>
      <c r="N49" s="74">
        <f t="shared" si="9"/>
        <v>0.58041958041958042</v>
      </c>
      <c r="O49" s="55"/>
      <c r="P49" s="60"/>
    </row>
    <row r="50" spans="2:16" x14ac:dyDescent="0.25">
      <c r="B50" s="59"/>
      <c r="C50" s="55"/>
      <c r="D50" s="55"/>
      <c r="E50" s="55"/>
      <c r="F50" s="66" t="s">
        <v>85</v>
      </c>
      <c r="G50" s="54">
        <v>20.75</v>
      </c>
      <c r="H50" s="74">
        <f t="shared" si="10"/>
        <v>2.4291166210109807E-2</v>
      </c>
      <c r="I50" s="54">
        <v>124.06</v>
      </c>
      <c r="J50" s="74">
        <f t="shared" si="11"/>
        <v>0.14426252383831806</v>
      </c>
      <c r="K50" s="74">
        <f t="shared" si="8"/>
        <v>-0.83274222150572308</v>
      </c>
      <c r="L50" s="55"/>
      <c r="M50" s="54">
        <v>195.47</v>
      </c>
      <c r="N50" s="74">
        <f t="shared" si="9"/>
        <v>-0.89384560290581672</v>
      </c>
      <c r="O50" s="55"/>
      <c r="P50" s="60"/>
    </row>
    <row r="51" spans="2:16" x14ac:dyDescent="0.25">
      <c r="B51" s="59"/>
      <c r="C51" s="55"/>
      <c r="D51" s="55"/>
      <c r="E51" s="55"/>
      <c r="F51" s="66" t="s">
        <v>84</v>
      </c>
      <c r="G51" s="54">
        <v>18.02</v>
      </c>
      <c r="H51" s="74">
        <f t="shared" si="10"/>
        <v>2.109526819788813E-2</v>
      </c>
      <c r="I51" s="54">
        <v>3.58</v>
      </c>
      <c r="J51" s="74">
        <f t="shared" si="11"/>
        <v>4.1629843248523184E-3</v>
      </c>
      <c r="K51" s="74">
        <f t="shared" si="8"/>
        <v>4.0335195530726251</v>
      </c>
      <c r="L51" s="55"/>
      <c r="M51" s="54">
        <v>22.72</v>
      </c>
      <c r="N51" s="74">
        <f t="shared" si="9"/>
        <v>-0.20686619718309862</v>
      </c>
      <c r="O51" s="55"/>
      <c r="P51" s="60"/>
    </row>
    <row r="52" spans="2:16" x14ac:dyDescent="0.25">
      <c r="B52" s="59"/>
      <c r="C52" s="55"/>
      <c r="D52" s="55"/>
      <c r="E52" s="55"/>
      <c r="F52" s="66" t="s">
        <v>185</v>
      </c>
      <c r="G52" s="54">
        <v>10.66</v>
      </c>
      <c r="H52" s="74">
        <f t="shared" si="10"/>
        <v>1.2479220809627496E-2</v>
      </c>
      <c r="I52" s="54">
        <v>11.65</v>
      </c>
      <c r="J52" s="74">
        <f t="shared" si="11"/>
        <v>1.354714172752221E-2</v>
      </c>
      <c r="K52" s="74">
        <f t="shared" si="8"/>
        <v>-8.4978540772532196E-2</v>
      </c>
      <c r="L52" s="55"/>
      <c r="M52" s="54">
        <v>5.62</v>
      </c>
      <c r="N52" s="74">
        <f t="shared" si="9"/>
        <v>0.89679715302491103</v>
      </c>
      <c r="O52" s="55"/>
      <c r="P52" s="60"/>
    </row>
    <row r="53" spans="2:16" x14ac:dyDescent="0.25">
      <c r="B53" s="59"/>
      <c r="C53" s="55"/>
      <c r="D53" s="55"/>
      <c r="E53" s="55"/>
      <c r="F53" s="66" t="s">
        <v>114</v>
      </c>
      <c r="G53" s="54">
        <v>9.6300000000000008</v>
      </c>
      <c r="H53" s="74">
        <f t="shared" si="10"/>
        <v>1.1273442438716022E-2</v>
      </c>
      <c r="I53" s="54">
        <v>11.65</v>
      </c>
      <c r="J53" s="74">
        <f t="shared" si="11"/>
        <v>1.354714172752221E-2</v>
      </c>
      <c r="K53" s="74">
        <f t="shared" si="8"/>
        <v>-0.17339055793991409</v>
      </c>
      <c r="L53" s="55"/>
      <c r="M53" s="54">
        <v>7.43</v>
      </c>
      <c r="N53" s="74">
        <f t="shared" si="9"/>
        <v>0.29609690444145365</v>
      </c>
      <c r="O53" s="55"/>
      <c r="P53" s="60"/>
    </row>
    <row r="54" spans="2:16" x14ac:dyDescent="0.25">
      <c r="B54" s="59"/>
      <c r="C54" s="55"/>
      <c r="D54" s="55"/>
      <c r="E54" s="55"/>
      <c r="F54" s="67" t="s">
        <v>60</v>
      </c>
      <c r="G54" s="54">
        <f>+G32-SUM(G44:G53)</f>
        <v>41.490000000000123</v>
      </c>
      <c r="H54" s="74">
        <f t="shared" si="10"/>
        <v>4.8570625834094404E-2</v>
      </c>
      <c r="I54" s="54">
        <f>+I32-SUM(I44:I53)</f>
        <v>82.920000000000186</v>
      </c>
      <c r="J54" s="74">
        <f t="shared" si="11"/>
        <v>9.642308944602096E-2</v>
      </c>
      <c r="K54" s="74">
        <f t="shared" si="8"/>
        <v>-0.49963820549927607</v>
      </c>
      <c r="L54" s="55"/>
      <c r="M54" s="54">
        <f>+M32-SUM(M44:M53)</f>
        <v>152.51</v>
      </c>
      <c r="N54" s="75">
        <f t="shared" si="9"/>
        <v>-0.72795226542521718</v>
      </c>
      <c r="O54" s="55"/>
      <c r="P54" s="60"/>
    </row>
    <row r="55" spans="2:16" x14ac:dyDescent="0.25">
      <c r="B55" s="59"/>
      <c r="C55" s="55"/>
      <c r="D55" s="55"/>
      <c r="E55" s="55"/>
      <c r="F55" s="67" t="s">
        <v>11</v>
      </c>
      <c r="G55" s="69">
        <f>+SUM(G44:G54)</f>
        <v>854.22</v>
      </c>
      <c r="H55" s="69"/>
      <c r="I55" s="69">
        <f>+SUM(I44:I54)</f>
        <v>859.96</v>
      </c>
      <c r="J55" s="69"/>
      <c r="K55" s="75">
        <f t="shared" si="8"/>
        <v>-6.6747290571654849E-3</v>
      </c>
      <c r="L55" s="55"/>
      <c r="M55" s="69">
        <f>+SUM(M44:M54)</f>
        <v>738.31</v>
      </c>
      <c r="N55" s="75">
        <f t="shared" si="9"/>
        <v>0.15699367474367154</v>
      </c>
      <c r="O55" s="55"/>
      <c r="P55" s="60"/>
    </row>
    <row r="56" spans="2:16" x14ac:dyDescent="0.25">
      <c r="B56" s="59"/>
      <c r="C56" s="55"/>
      <c r="D56" s="55"/>
      <c r="E56" s="55"/>
      <c r="F56" s="70"/>
      <c r="G56" s="70"/>
      <c r="H56" s="70"/>
      <c r="I56" s="70"/>
      <c r="J56" s="70"/>
      <c r="K56" s="70"/>
      <c r="L56" s="55"/>
      <c r="M56" s="55"/>
      <c r="N56" s="55"/>
      <c r="O56" s="55"/>
      <c r="P56" s="60"/>
    </row>
    <row r="57" spans="2:16" x14ac:dyDescent="0.25">
      <c r="B57" s="59"/>
      <c r="C57" s="55"/>
      <c r="D57" s="55"/>
      <c r="E57" s="55"/>
      <c r="F57" s="70" t="s">
        <v>56</v>
      </c>
      <c r="G57" s="70"/>
      <c r="H57" s="70"/>
      <c r="I57" s="70"/>
      <c r="J57" s="70"/>
      <c r="K57" s="70"/>
      <c r="L57" s="55"/>
      <c r="M57" s="55"/>
      <c r="N57" s="55"/>
      <c r="O57" s="55"/>
      <c r="P57" s="60"/>
    </row>
    <row r="58" spans="2:16" x14ac:dyDescent="0.25">
      <c r="B58" s="59"/>
      <c r="C58" s="55"/>
      <c r="D58" s="55"/>
      <c r="E58" s="55"/>
      <c r="F58" s="70" t="s">
        <v>57</v>
      </c>
      <c r="G58" s="70"/>
      <c r="H58" s="70"/>
      <c r="I58" s="70"/>
      <c r="J58" s="70"/>
      <c r="K58" s="70"/>
      <c r="L58" s="55"/>
      <c r="M58" s="55"/>
      <c r="N58" s="55"/>
      <c r="O58" s="55"/>
      <c r="P58" s="60"/>
    </row>
    <row r="59" spans="2:16" x14ac:dyDescent="0.25">
      <c r="B59" s="59"/>
      <c r="C59" s="55"/>
      <c r="D59" s="55"/>
      <c r="E59" s="55"/>
      <c r="F59" s="70"/>
      <c r="G59" s="70"/>
      <c r="H59" s="70"/>
      <c r="I59" s="70"/>
      <c r="J59" s="70"/>
      <c r="K59" s="70"/>
      <c r="L59" s="55"/>
      <c r="M59" s="55"/>
      <c r="N59" s="55"/>
      <c r="O59" s="55"/>
      <c r="P59" s="60"/>
    </row>
    <row r="60" spans="2:16" x14ac:dyDescent="0.25">
      <c r="B60" s="59"/>
      <c r="C60" s="55"/>
      <c r="D60" s="55"/>
      <c r="E60" s="55"/>
      <c r="F60" s="70"/>
      <c r="G60" s="70"/>
      <c r="H60" s="70"/>
      <c r="I60" s="70"/>
      <c r="J60" s="70"/>
      <c r="K60" s="70"/>
      <c r="L60" s="55"/>
      <c r="M60" s="55"/>
      <c r="N60" s="55"/>
      <c r="O60" s="55"/>
      <c r="P60" s="60"/>
    </row>
    <row r="61" spans="2:16" x14ac:dyDescent="0.25">
      <c r="B61" s="59"/>
      <c r="C61" s="55"/>
      <c r="D61" s="55"/>
      <c r="E61" s="55"/>
      <c r="F61" s="65" t="s">
        <v>62</v>
      </c>
      <c r="G61" s="65"/>
      <c r="H61" s="65"/>
      <c r="I61" s="65"/>
      <c r="J61" s="65"/>
      <c r="K61" s="65"/>
      <c r="L61" s="55"/>
      <c r="M61" s="55"/>
      <c r="N61" s="55"/>
      <c r="O61" s="55"/>
      <c r="P61" s="60"/>
    </row>
    <row r="62" spans="2:16" x14ac:dyDescent="0.25">
      <c r="B62" s="59"/>
      <c r="C62" s="55"/>
      <c r="D62" s="55"/>
      <c r="E62" s="55"/>
      <c r="F62" s="70"/>
      <c r="G62" s="70"/>
      <c r="H62" s="70"/>
      <c r="I62" s="70"/>
      <c r="J62" s="70"/>
      <c r="K62" s="70"/>
      <c r="L62" s="55"/>
      <c r="M62" s="55"/>
      <c r="N62" s="55"/>
      <c r="O62" s="55"/>
      <c r="P62" s="60"/>
    </row>
    <row r="63" spans="2:16" x14ac:dyDescent="0.25">
      <c r="B63" s="59"/>
      <c r="C63" s="55"/>
      <c r="D63" s="55"/>
      <c r="E63" s="55"/>
      <c r="F63" s="91" t="s">
        <v>63</v>
      </c>
      <c r="G63" s="91"/>
      <c r="H63" s="91"/>
      <c r="I63" s="91"/>
      <c r="J63" s="91"/>
      <c r="K63" s="91"/>
      <c r="L63" s="55"/>
      <c r="M63" s="55"/>
      <c r="N63" s="55"/>
      <c r="O63" s="55"/>
      <c r="P63" s="60"/>
    </row>
    <row r="64" spans="2:16" x14ac:dyDescent="0.25">
      <c r="B64" s="59"/>
      <c r="C64" s="55"/>
      <c r="D64" s="55"/>
      <c r="E64" s="55"/>
      <c r="F64" s="89" t="s">
        <v>54</v>
      </c>
      <c r="G64" s="89"/>
      <c r="H64" s="89"/>
      <c r="I64" s="89"/>
      <c r="J64" s="89"/>
      <c r="K64" s="89"/>
      <c r="L64" s="55"/>
      <c r="M64" s="55"/>
      <c r="N64" s="55"/>
      <c r="O64" s="55"/>
      <c r="P64" s="60"/>
    </row>
    <row r="65" spans="2:16" x14ac:dyDescent="0.25">
      <c r="B65" s="59"/>
      <c r="C65" s="55"/>
      <c r="D65" s="55"/>
      <c r="E65" s="55"/>
      <c r="F65" s="71"/>
      <c r="G65" s="71"/>
      <c r="H65" s="71"/>
      <c r="I65" s="71"/>
      <c r="J65" s="71"/>
      <c r="K65" s="71"/>
      <c r="L65" s="55"/>
      <c r="M65" s="55"/>
      <c r="N65" s="55"/>
      <c r="O65" s="55"/>
      <c r="P65" s="60"/>
    </row>
    <row r="66" spans="2:16" x14ac:dyDescent="0.25">
      <c r="B66" s="59"/>
      <c r="C66" s="55"/>
      <c r="D66" s="55"/>
      <c r="E66" s="55"/>
      <c r="F66" s="68" t="s">
        <v>47</v>
      </c>
      <c r="G66" s="68" t="s">
        <v>51</v>
      </c>
      <c r="H66" s="68" t="s">
        <v>50</v>
      </c>
      <c r="I66" s="68" t="s">
        <v>52</v>
      </c>
      <c r="J66" s="68" t="s">
        <v>50</v>
      </c>
      <c r="K66" s="68" t="s">
        <v>53</v>
      </c>
      <c r="L66" s="55"/>
      <c r="M66" s="68" t="s">
        <v>224</v>
      </c>
      <c r="N66" s="68" t="s">
        <v>223</v>
      </c>
      <c r="O66" s="55"/>
      <c r="P66" s="60"/>
    </row>
    <row r="67" spans="2:16" x14ac:dyDescent="0.25">
      <c r="B67" s="59"/>
      <c r="C67" s="55"/>
      <c r="D67" s="55"/>
      <c r="E67" s="55"/>
      <c r="F67" s="67" t="s">
        <v>48</v>
      </c>
      <c r="G67" s="69">
        <f>+SUM(G68:G78)</f>
        <v>92.65</v>
      </c>
      <c r="H67" s="69"/>
      <c r="I67" s="69">
        <f>+SUM(I68:I78)</f>
        <v>95.62</v>
      </c>
      <c r="J67" s="69"/>
      <c r="K67" s="75">
        <f t="shared" ref="K67:K91" si="12">+IFERROR(G67/I67-1, "-")</f>
        <v>-3.1060447605103514E-2</v>
      </c>
      <c r="L67" s="55"/>
      <c r="M67" s="69">
        <f>+SUM(M68:M78)</f>
        <v>48.76</v>
      </c>
      <c r="N67" s="75">
        <f t="shared" ref="N67:N91" si="13">+IFERROR(G67/M67-1, "-")</f>
        <v>0.90012305168170648</v>
      </c>
      <c r="O67" s="55"/>
      <c r="P67" s="60"/>
    </row>
    <row r="68" spans="2:16" x14ac:dyDescent="0.25">
      <c r="B68" s="59"/>
      <c r="C68" s="55"/>
      <c r="D68" s="55"/>
      <c r="E68" s="55"/>
      <c r="F68" s="72" t="s">
        <v>186</v>
      </c>
      <c r="G68" s="54">
        <v>55.65</v>
      </c>
      <c r="H68" s="74">
        <f>+G68/G$67</f>
        <v>0.60064759848893678</v>
      </c>
      <c r="I68" s="54">
        <v>64.39</v>
      </c>
      <c r="J68" s="74">
        <f>+I68/I$67</f>
        <v>0.67339468730391128</v>
      </c>
      <c r="K68" s="74">
        <f t="shared" si="12"/>
        <v>-0.13573536263394936</v>
      </c>
      <c r="L68" s="55"/>
      <c r="M68" s="54">
        <v>24.22</v>
      </c>
      <c r="N68" s="74">
        <f t="shared" si="13"/>
        <v>1.2976878612716765</v>
      </c>
      <c r="O68" s="55"/>
      <c r="P68" s="60"/>
    </row>
    <row r="69" spans="2:16" x14ac:dyDescent="0.25">
      <c r="B69" s="59"/>
      <c r="C69" s="55"/>
      <c r="D69" s="55"/>
      <c r="E69" s="55"/>
      <c r="F69" s="72" t="s">
        <v>187</v>
      </c>
      <c r="G69" s="54">
        <v>6.89</v>
      </c>
      <c r="H69" s="74">
        <f t="shared" ref="H69:H78" si="14">+G69/G$67</f>
        <v>7.4365893146249321E-2</v>
      </c>
      <c r="I69" s="54">
        <v>6.63</v>
      </c>
      <c r="J69" s="74">
        <f t="shared" ref="J69:J78" si="15">+I69/I$67</f>
        <v>6.9336958795231121E-2</v>
      </c>
      <c r="K69" s="74">
        <f t="shared" si="12"/>
        <v>3.9215686274509665E-2</v>
      </c>
      <c r="L69" s="55"/>
      <c r="M69" s="54">
        <v>6.24</v>
      </c>
      <c r="N69" s="74">
        <f t="shared" si="13"/>
        <v>0.10416666666666652</v>
      </c>
      <c r="O69" s="55"/>
      <c r="P69" s="60"/>
    </row>
    <row r="70" spans="2:16" x14ac:dyDescent="0.25">
      <c r="B70" s="59"/>
      <c r="C70" s="55"/>
      <c r="D70" s="55"/>
      <c r="E70" s="55"/>
      <c r="F70" s="72" t="s">
        <v>137</v>
      </c>
      <c r="G70" s="54">
        <v>6.37</v>
      </c>
      <c r="H70" s="74">
        <f t="shared" si="14"/>
        <v>6.8753372908796545E-2</v>
      </c>
      <c r="I70" s="54">
        <v>3.73</v>
      </c>
      <c r="J70" s="74">
        <f t="shared" si="15"/>
        <v>3.9008575611796693E-2</v>
      </c>
      <c r="K70" s="74">
        <f t="shared" si="12"/>
        <v>0.70777479892761397</v>
      </c>
      <c r="L70" s="55"/>
      <c r="M70" s="54">
        <v>3.24</v>
      </c>
      <c r="N70" s="74">
        <f t="shared" si="13"/>
        <v>0.96604938271604923</v>
      </c>
      <c r="O70" s="55"/>
      <c r="P70" s="60"/>
    </row>
    <row r="71" spans="2:16" x14ac:dyDescent="0.25">
      <c r="B71" s="59"/>
      <c r="C71" s="55"/>
      <c r="D71" s="55"/>
      <c r="E71" s="55"/>
      <c r="F71" s="72" t="s">
        <v>188</v>
      </c>
      <c r="G71" s="54">
        <v>4.6399999999999997</v>
      </c>
      <c r="H71" s="74">
        <f t="shared" si="14"/>
        <v>5.0080949811117104E-2</v>
      </c>
      <c r="I71" s="54">
        <v>2.0299999999999998</v>
      </c>
      <c r="J71" s="74">
        <f t="shared" si="15"/>
        <v>2.1229868228404097E-2</v>
      </c>
      <c r="K71" s="74">
        <f t="shared" si="12"/>
        <v>1.2857142857142856</v>
      </c>
      <c r="L71" s="55"/>
      <c r="M71" s="54">
        <v>1.77</v>
      </c>
      <c r="N71" s="74">
        <f t="shared" si="13"/>
        <v>1.6214689265536721</v>
      </c>
      <c r="O71" s="55"/>
      <c r="P71" s="60"/>
    </row>
    <row r="72" spans="2:16" x14ac:dyDescent="0.25">
      <c r="B72" s="59"/>
      <c r="C72" s="55"/>
      <c r="D72" s="55"/>
      <c r="E72" s="55"/>
      <c r="F72" s="72" t="s">
        <v>189</v>
      </c>
      <c r="G72" s="54">
        <v>3.68</v>
      </c>
      <c r="H72" s="74">
        <f t="shared" si="14"/>
        <v>3.971937398812736E-2</v>
      </c>
      <c r="I72" s="54">
        <v>3.42</v>
      </c>
      <c r="J72" s="74">
        <f t="shared" si="15"/>
        <v>3.5766576030119221E-2</v>
      </c>
      <c r="K72" s="74">
        <f t="shared" si="12"/>
        <v>7.6023391812865659E-2</v>
      </c>
      <c r="L72" s="55"/>
      <c r="M72" s="54">
        <v>1.72</v>
      </c>
      <c r="N72" s="74">
        <f t="shared" si="13"/>
        <v>1.1395348837209305</v>
      </c>
      <c r="O72" s="55"/>
      <c r="P72" s="60"/>
    </row>
    <row r="73" spans="2:16" x14ac:dyDescent="0.25">
      <c r="B73" s="59"/>
      <c r="C73" s="55"/>
      <c r="D73" s="55"/>
      <c r="E73" s="55"/>
      <c r="F73" s="72" t="s">
        <v>190</v>
      </c>
      <c r="G73" s="54">
        <v>2.72</v>
      </c>
      <c r="H73" s="74">
        <f t="shared" si="14"/>
        <v>2.9357798165137616E-2</v>
      </c>
      <c r="I73" s="54">
        <v>1.41</v>
      </c>
      <c r="J73" s="74">
        <f t="shared" si="15"/>
        <v>1.4745869065049152E-2</v>
      </c>
      <c r="K73" s="74">
        <f t="shared" si="12"/>
        <v>0.9290780141843975</v>
      </c>
      <c r="L73" s="55"/>
      <c r="M73" s="54">
        <v>0.45</v>
      </c>
      <c r="N73" s="74">
        <f t="shared" si="13"/>
        <v>5.0444444444444443</v>
      </c>
      <c r="O73" s="55"/>
      <c r="P73" s="60"/>
    </row>
    <row r="74" spans="2:16" x14ac:dyDescent="0.25">
      <c r="B74" s="59"/>
      <c r="C74" s="55"/>
      <c r="D74" s="55"/>
      <c r="E74" s="55"/>
      <c r="F74" s="72" t="s">
        <v>191</v>
      </c>
      <c r="G74" s="54">
        <v>2.0699999999999998</v>
      </c>
      <c r="H74" s="74">
        <f t="shared" si="14"/>
        <v>2.2342147868321637E-2</v>
      </c>
      <c r="I74" s="54">
        <v>0.99</v>
      </c>
      <c r="J74" s="74">
        <f t="shared" si="15"/>
        <v>1.035348253503451E-2</v>
      </c>
      <c r="K74" s="74">
        <f t="shared" si="12"/>
        <v>1.0909090909090908</v>
      </c>
      <c r="L74" s="55"/>
      <c r="M74" s="54">
        <v>0.51</v>
      </c>
      <c r="N74" s="74">
        <f t="shared" si="13"/>
        <v>3.0588235294117645</v>
      </c>
      <c r="O74" s="55"/>
      <c r="P74" s="60"/>
    </row>
    <row r="75" spans="2:16" x14ac:dyDescent="0.25">
      <c r="B75" s="59"/>
      <c r="C75" s="55"/>
      <c r="D75" s="55"/>
      <c r="E75" s="55"/>
      <c r="F75" s="72" t="s">
        <v>192</v>
      </c>
      <c r="G75" s="54">
        <v>1.94</v>
      </c>
      <c r="H75" s="74">
        <f t="shared" si="14"/>
        <v>2.0939017808958443E-2</v>
      </c>
      <c r="I75" s="54">
        <v>1.95</v>
      </c>
      <c r="J75" s="74">
        <f t="shared" si="15"/>
        <v>2.0393223175067976E-2</v>
      </c>
      <c r="K75" s="74">
        <f t="shared" si="12"/>
        <v>-5.12820512820511E-3</v>
      </c>
      <c r="L75" s="55"/>
      <c r="M75" s="54">
        <v>1.25</v>
      </c>
      <c r="N75" s="74">
        <f t="shared" si="13"/>
        <v>0.55200000000000005</v>
      </c>
      <c r="O75" s="55"/>
      <c r="P75" s="60"/>
    </row>
    <row r="76" spans="2:16" x14ac:dyDescent="0.25">
      <c r="B76" s="59"/>
      <c r="C76" s="55"/>
      <c r="D76" s="55"/>
      <c r="E76" s="55"/>
      <c r="F76" s="72" t="s">
        <v>135</v>
      </c>
      <c r="G76" s="54">
        <v>0.82</v>
      </c>
      <c r="H76" s="74">
        <f t="shared" si="14"/>
        <v>8.8505126821370739E-3</v>
      </c>
      <c r="I76" s="54">
        <v>0.65</v>
      </c>
      <c r="J76" s="74">
        <f t="shared" si="15"/>
        <v>6.7977410583559923E-3</v>
      </c>
      <c r="K76" s="74">
        <f t="shared" si="12"/>
        <v>0.2615384615384615</v>
      </c>
      <c r="L76" s="55"/>
      <c r="M76" s="54">
        <v>0.53</v>
      </c>
      <c r="N76" s="74">
        <f t="shared" si="13"/>
        <v>0.5471698113207546</v>
      </c>
      <c r="O76" s="55"/>
      <c r="P76" s="60"/>
    </row>
    <row r="77" spans="2:16" x14ac:dyDescent="0.25">
      <c r="B77" s="59"/>
      <c r="C77" s="55"/>
      <c r="D77" s="55"/>
      <c r="E77" s="55"/>
      <c r="F77" s="72" t="s">
        <v>74</v>
      </c>
      <c r="G77" s="54">
        <v>0.81</v>
      </c>
      <c r="H77" s="74">
        <f t="shared" si="14"/>
        <v>8.742579600647598E-3</v>
      </c>
      <c r="I77" s="54">
        <v>0</v>
      </c>
      <c r="J77" s="74">
        <f t="shared" si="15"/>
        <v>0</v>
      </c>
      <c r="K77" s="74" t="str">
        <f t="shared" si="12"/>
        <v>-</v>
      </c>
      <c r="L77" s="55"/>
      <c r="M77" s="54">
        <v>1.57</v>
      </c>
      <c r="N77" s="74">
        <f t="shared" si="13"/>
        <v>-0.48407643312101911</v>
      </c>
      <c r="O77" s="55"/>
      <c r="P77" s="60"/>
    </row>
    <row r="78" spans="2:16" x14ac:dyDescent="0.25">
      <c r="B78" s="59"/>
      <c r="C78" s="55"/>
      <c r="D78" s="55"/>
      <c r="E78" s="55"/>
      <c r="F78" s="72" t="s">
        <v>60</v>
      </c>
      <c r="G78" s="54">
        <f>+G15-SUM(G68:G77)</f>
        <v>7.0600000000000165</v>
      </c>
      <c r="H78" s="74">
        <f t="shared" si="14"/>
        <v>7.6200755531570602E-2</v>
      </c>
      <c r="I78" s="54">
        <f>+I15-SUM(I68:I77)</f>
        <v>10.420000000000002</v>
      </c>
      <c r="J78" s="74">
        <f t="shared" si="15"/>
        <v>0.10897301819702992</v>
      </c>
      <c r="K78" s="74">
        <f t="shared" si="12"/>
        <v>-0.32245681381957625</v>
      </c>
      <c r="L78" s="55"/>
      <c r="M78" s="54">
        <f>+M15-SUM(M68:M77)</f>
        <v>7.2599999999999909</v>
      </c>
      <c r="N78" s="74">
        <f t="shared" si="13"/>
        <v>-2.7548209366387688E-2</v>
      </c>
      <c r="O78" s="55"/>
      <c r="P78" s="60"/>
    </row>
    <row r="79" spans="2:16" x14ac:dyDescent="0.25">
      <c r="B79" s="59"/>
      <c r="C79" s="55"/>
      <c r="D79" s="55"/>
      <c r="E79" s="55"/>
      <c r="F79" s="67" t="s">
        <v>49</v>
      </c>
      <c r="G79" s="69">
        <f>+SUM(G80:G90)</f>
        <v>761.57</v>
      </c>
      <c r="H79" s="69"/>
      <c r="I79" s="69">
        <f>+SUM(I80:I90)</f>
        <v>764.34</v>
      </c>
      <c r="J79" s="69"/>
      <c r="K79" s="75">
        <f t="shared" si="12"/>
        <v>-3.6240416568542599E-3</v>
      </c>
      <c r="L79" s="55"/>
      <c r="M79" s="69">
        <f>+SUM(M80:M90)</f>
        <v>689.55</v>
      </c>
      <c r="N79" s="75">
        <f t="shared" si="13"/>
        <v>0.10444492785149739</v>
      </c>
      <c r="O79" s="55"/>
      <c r="P79" s="60"/>
    </row>
    <row r="80" spans="2:16" x14ac:dyDescent="0.25">
      <c r="B80" s="59"/>
      <c r="C80" s="55"/>
      <c r="D80" s="55"/>
      <c r="E80" s="55"/>
      <c r="F80" s="72" t="s">
        <v>99</v>
      </c>
      <c r="G80" s="54">
        <v>580.14</v>
      </c>
      <c r="H80" s="74">
        <f>+G80/G$79</f>
        <v>0.76176845201360344</v>
      </c>
      <c r="I80" s="54">
        <v>650.83000000000004</v>
      </c>
      <c r="J80" s="74">
        <f>+I80/I$79</f>
        <v>0.85149279116623489</v>
      </c>
      <c r="K80" s="74">
        <f t="shared" si="12"/>
        <v>-0.10861515295852997</v>
      </c>
      <c r="L80" s="55"/>
      <c r="M80" s="54">
        <v>558.99</v>
      </c>
      <c r="N80" s="74">
        <f t="shared" si="13"/>
        <v>3.7836097246820133E-2</v>
      </c>
      <c r="O80" s="55"/>
      <c r="P80" s="60"/>
    </row>
    <row r="81" spans="2:16" x14ac:dyDescent="0.25">
      <c r="B81" s="59"/>
      <c r="C81" s="55"/>
      <c r="D81" s="55"/>
      <c r="E81" s="55"/>
      <c r="F81" s="72" t="s">
        <v>143</v>
      </c>
      <c r="G81" s="54">
        <v>74.31</v>
      </c>
      <c r="H81" s="74">
        <f t="shared" ref="H81:H90" si="16">+G81/G$79</f>
        <v>9.7574746904421125E-2</v>
      </c>
      <c r="I81" s="54">
        <v>55.71</v>
      </c>
      <c r="J81" s="74">
        <f t="shared" ref="J81:J90" si="17">+I81/I$79</f>
        <v>7.288641180626422E-2</v>
      </c>
      <c r="K81" s="74">
        <f t="shared" si="12"/>
        <v>0.33387183629509964</v>
      </c>
      <c r="L81" s="55"/>
      <c r="M81" s="54">
        <v>39.950000000000003</v>
      </c>
      <c r="N81" s="74">
        <f t="shared" si="13"/>
        <v>0.86007509386733405</v>
      </c>
      <c r="O81" s="55"/>
      <c r="P81" s="60"/>
    </row>
    <row r="82" spans="2:16" x14ac:dyDescent="0.25">
      <c r="B82" s="59"/>
      <c r="C82" s="55"/>
      <c r="D82" s="55"/>
      <c r="E82" s="55"/>
      <c r="F82" s="72" t="s">
        <v>105</v>
      </c>
      <c r="G82" s="54">
        <v>46.38</v>
      </c>
      <c r="H82" s="74">
        <f t="shared" si="16"/>
        <v>6.0900508160773137E-2</v>
      </c>
      <c r="I82" s="54">
        <v>11.56</v>
      </c>
      <c r="J82" s="74">
        <f t="shared" si="17"/>
        <v>1.512415940550017E-2</v>
      </c>
      <c r="K82" s="74">
        <f t="shared" si="12"/>
        <v>3.0121107266435985</v>
      </c>
      <c r="L82" s="55"/>
      <c r="M82" s="54">
        <v>7.97</v>
      </c>
      <c r="N82" s="74">
        <f t="shared" si="13"/>
        <v>4.8193224592220831</v>
      </c>
      <c r="O82" s="55"/>
      <c r="P82" s="60"/>
    </row>
    <row r="83" spans="2:16" x14ac:dyDescent="0.25">
      <c r="B83" s="59"/>
      <c r="C83" s="55"/>
      <c r="D83" s="55"/>
      <c r="E83" s="55"/>
      <c r="F83" s="72" t="s">
        <v>100</v>
      </c>
      <c r="G83" s="54">
        <v>37.950000000000003</v>
      </c>
      <c r="H83" s="74">
        <f t="shared" si="16"/>
        <v>4.9831269614086689E-2</v>
      </c>
      <c r="I83" s="54">
        <v>13.09</v>
      </c>
      <c r="J83" s="74">
        <f t="shared" si="17"/>
        <v>1.7125886385639898E-2</v>
      </c>
      <c r="K83" s="74">
        <f t="shared" si="12"/>
        <v>1.8991596638655466</v>
      </c>
      <c r="L83" s="55"/>
      <c r="M83" s="54">
        <v>44.58</v>
      </c>
      <c r="N83" s="74">
        <f t="shared" si="13"/>
        <v>-0.14872139973082088</v>
      </c>
      <c r="O83" s="55"/>
      <c r="P83" s="60"/>
    </row>
    <row r="84" spans="2:16" x14ac:dyDescent="0.25">
      <c r="B84" s="59"/>
      <c r="C84" s="55"/>
      <c r="D84" s="55"/>
      <c r="E84" s="55"/>
      <c r="F84" s="72" t="s">
        <v>106</v>
      </c>
      <c r="G84" s="54">
        <v>13.91</v>
      </c>
      <c r="H84" s="74">
        <f t="shared" si="16"/>
        <v>1.8264900140499231E-2</v>
      </c>
      <c r="I84" s="54">
        <v>20.7</v>
      </c>
      <c r="J84" s="74">
        <f t="shared" si="17"/>
        <v>2.7082188554831618E-2</v>
      </c>
      <c r="K84" s="74">
        <f t="shared" si="12"/>
        <v>-0.32801932367149755</v>
      </c>
      <c r="L84" s="55"/>
      <c r="M84" s="54">
        <v>7.05</v>
      </c>
      <c r="N84" s="74">
        <f t="shared" si="13"/>
        <v>0.97304964539007099</v>
      </c>
      <c r="O84" s="55"/>
      <c r="P84" s="60"/>
    </row>
    <row r="85" spans="2:16" x14ac:dyDescent="0.25">
      <c r="B85" s="59"/>
      <c r="C85" s="55"/>
      <c r="D85" s="55"/>
      <c r="E85" s="55"/>
      <c r="F85" s="72" t="s">
        <v>103</v>
      </c>
      <c r="G85" s="54">
        <v>2.7</v>
      </c>
      <c r="H85" s="74">
        <f t="shared" si="16"/>
        <v>3.54530771957929E-3</v>
      </c>
      <c r="I85" s="54">
        <v>5.08</v>
      </c>
      <c r="J85" s="74">
        <f t="shared" si="17"/>
        <v>6.6462569013789677E-3</v>
      </c>
      <c r="K85" s="74">
        <f t="shared" si="12"/>
        <v>-0.46850393700787396</v>
      </c>
      <c r="L85" s="55"/>
      <c r="M85" s="54">
        <v>0.68</v>
      </c>
      <c r="N85" s="74">
        <f t="shared" si="13"/>
        <v>2.9705882352941178</v>
      </c>
      <c r="O85" s="55"/>
      <c r="P85" s="60"/>
    </row>
    <row r="86" spans="2:16" x14ac:dyDescent="0.25">
      <c r="B86" s="59"/>
      <c r="C86" s="55"/>
      <c r="D86" s="55"/>
      <c r="E86" s="55"/>
      <c r="F86" s="72" t="s">
        <v>193</v>
      </c>
      <c r="G86" s="54">
        <v>2.5499999999999998</v>
      </c>
      <c r="H86" s="74">
        <f t="shared" si="16"/>
        <v>3.3483461796026625E-3</v>
      </c>
      <c r="I86" s="54"/>
      <c r="J86" s="74">
        <f t="shared" si="17"/>
        <v>0</v>
      </c>
      <c r="K86" s="74" t="str">
        <f t="shared" si="12"/>
        <v>-</v>
      </c>
      <c r="L86" s="55"/>
      <c r="M86" s="54">
        <v>22.82</v>
      </c>
      <c r="N86" s="74">
        <f t="shared" si="13"/>
        <v>-0.88825591586327779</v>
      </c>
      <c r="O86" s="55"/>
      <c r="P86" s="60"/>
    </row>
    <row r="87" spans="2:16" x14ac:dyDescent="0.25">
      <c r="B87" s="59"/>
      <c r="C87" s="55"/>
      <c r="D87" s="55"/>
      <c r="E87" s="55"/>
      <c r="F87" s="72" t="s">
        <v>194</v>
      </c>
      <c r="G87" s="54">
        <v>2.2000000000000002</v>
      </c>
      <c r="H87" s="74">
        <f t="shared" si="16"/>
        <v>2.8887692529905328E-3</v>
      </c>
      <c r="I87" s="54">
        <v>7.01</v>
      </c>
      <c r="J87" s="74">
        <f t="shared" si="17"/>
        <v>9.1713111965879054E-3</v>
      </c>
      <c r="K87" s="74">
        <f t="shared" si="12"/>
        <v>-0.68616262482168322</v>
      </c>
      <c r="L87" s="55"/>
      <c r="M87" s="54">
        <v>5.98</v>
      </c>
      <c r="N87" s="74">
        <f t="shared" si="13"/>
        <v>-0.63210702341137126</v>
      </c>
      <c r="O87" s="55"/>
      <c r="P87" s="60"/>
    </row>
    <row r="88" spans="2:16" x14ac:dyDescent="0.25">
      <c r="B88" s="59"/>
      <c r="C88" s="55"/>
      <c r="D88" s="55"/>
      <c r="E88" s="55"/>
      <c r="F88" s="72" t="s">
        <v>195</v>
      </c>
      <c r="G88" s="54">
        <v>0.95</v>
      </c>
      <c r="H88" s="74">
        <f t="shared" si="16"/>
        <v>1.2474230865186389E-3</v>
      </c>
      <c r="I88" s="54">
        <v>0.24</v>
      </c>
      <c r="J88" s="74">
        <f t="shared" si="17"/>
        <v>3.1399638904152597E-4</v>
      </c>
      <c r="K88" s="74">
        <f t="shared" si="12"/>
        <v>2.9583333333333335</v>
      </c>
      <c r="L88" s="55"/>
      <c r="M88" s="54">
        <v>39.950000000000003</v>
      </c>
      <c r="N88" s="74">
        <f t="shared" si="13"/>
        <v>-0.97622027534418021</v>
      </c>
      <c r="O88" s="55"/>
      <c r="P88" s="60"/>
    </row>
    <row r="89" spans="2:16" x14ac:dyDescent="0.25">
      <c r="B89" s="59"/>
      <c r="C89" s="55"/>
      <c r="D89" s="55"/>
      <c r="E89" s="55"/>
      <c r="F89" s="72" t="s">
        <v>196</v>
      </c>
      <c r="G89" s="54">
        <v>0.47</v>
      </c>
      <c r="H89" s="74">
        <f t="shared" si="16"/>
        <v>6.1714615859343196E-4</v>
      </c>
      <c r="I89" s="54">
        <v>0.05</v>
      </c>
      <c r="J89" s="74">
        <f t="shared" si="17"/>
        <v>6.5415914383651257E-5</v>
      </c>
      <c r="K89" s="74">
        <f t="shared" si="12"/>
        <v>8.3999999999999986</v>
      </c>
      <c r="L89" s="55"/>
      <c r="M89" s="54"/>
      <c r="N89" s="74" t="str">
        <f t="shared" si="13"/>
        <v>-</v>
      </c>
      <c r="O89" s="55"/>
      <c r="P89" s="60"/>
    </row>
    <row r="90" spans="2:16" x14ac:dyDescent="0.25">
      <c r="B90" s="59"/>
      <c r="C90" s="55"/>
      <c r="D90" s="55"/>
      <c r="E90" s="55"/>
      <c r="F90" s="72" t="s">
        <v>60</v>
      </c>
      <c r="G90" s="54">
        <f>+G27-SUM(G80:G89)</f>
        <v>9.9999999998772182E-3</v>
      </c>
      <c r="H90" s="74">
        <f t="shared" si="16"/>
        <v>1.3130769331613926E-5</v>
      </c>
      <c r="I90" s="54">
        <f>+I27-SUM(I80:I89)</f>
        <v>6.9999999999936335E-2</v>
      </c>
      <c r="J90" s="74">
        <f t="shared" si="17"/>
        <v>9.1582280137028461E-5</v>
      </c>
      <c r="K90" s="74">
        <f t="shared" si="12"/>
        <v>-0.85714285714448124</v>
      </c>
      <c r="L90" s="55"/>
      <c r="M90" s="54">
        <f>+M27-SUM(M80:M89)</f>
        <v>-38.420000000000186</v>
      </c>
      <c r="N90" s="74">
        <f t="shared" si="13"/>
        <v>-1.0002602811035888</v>
      </c>
      <c r="O90" s="55"/>
      <c r="P90" s="60"/>
    </row>
    <row r="91" spans="2:16" x14ac:dyDescent="0.25">
      <c r="B91" s="59"/>
      <c r="C91" s="55"/>
      <c r="D91" s="55"/>
      <c r="E91" s="55"/>
      <c r="F91" s="67" t="s">
        <v>11</v>
      </c>
      <c r="G91" s="69">
        <f>+G79+G67</f>
        <v>854.22</v>
      </c>
      <c r="H91" s="69"/>
      <c r="I91" s="69">
        <f>+I79+I67</f>
        <v>859.96</v>
      </c>
      <c r="J91" s="69"/>
      <c r="K91" s="75">
        <f t="shared" si="12"/>
        <v>-6.6747290571654849E-3</v>
      </c>
      <c r="L91" s="55"/>
      <c r="M91" s="69">
        <f>+M79+M67</f>
        <v>738.31</v>
      </c>
      <c r="N91" s="75">
        <f t="shared" si="13"/>
        <v>0.15699367474367154</v>
      </c>
      <c r="O91" s="55"/>
      <c r="P91" s="60"/>
    </row>
    <row r="92" spans="2:16" x14ac:dyDescent="0.25">
      <c r="B92" s="59"/>
      <c r="C92" s="55"/>
      <c r="D92" s="55"/>
      <c r="E92" s="55"/>
      <c r="F92" s="70"/>
      <c r="G92" s="70"/>
      <c r="H92" s="70"/>
      <c r="I92" s="70"/>
      <c r="J92" s="70"/>
      <c r="K92" s="70"/>
      <c r="L92" s="55"/>
      <c r="M92" s="55"/>
      <c r="N92" s="55"/>
      <c r="O92" s="55"/>
      <c r="P92" s="60"/>
    </row>
    <row r="93" spans="2:16" x14ac:dyDescent="0.25">
      <c r="B93" s="59"/>
      <c r="C93" s="55"/>
      <c r="D93" s="55"/>
      <c r="E93" s="55"/>
      <c r="F93" s="70" t="s">
        <v>56</v>
      </c>
      <c r="G93" s="70"/>
      <c r="H93" s="70"/>
      <c r="I93" s="70"/>
      <c r="J93" s="70"/>
      <c r="K93" s="70"/>
      <c r="L93" s="55"/>
      <c r="M93" s="55"/>
      <c r="N93" s="55"/>
      <c r="O93" s="55"/>
      <c r="P93" s="60"/>
    </row>
    <row r="94" spans="2:16" x14ac:dyDescent="0.25">
      <c r="B94" s="59"/>
      <c r="C94" s="55"/>
      <c r="D94" s="55"/>
      <c r="E94" s="55"/>
      <c r="F94" s="70" t="s">
        <v>57</v>
      </c>
      <c r="G94" s="70"/>
      <c r="H94" s="70"/>
      <c r="I94" s="70"/>
      <c r="J94" s="70"/>
      <c r="K94" s="70"/>
      <c r="L94" s="55"/>
      <c r="M94" s="55"/>
      <c r="N94" s="55"/>
      <c r="O94" s="55"/>
      <c r="P94" s="60"/>
    </row>
    <row r="95" spans="2:16" x14ac:dyDescent="0.25">
      <c r="B95" s="59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60"/>
    </row>
    <row r="96" spans="2:16" x14ac:dyDescent="0.25"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4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96"/>
  <sheetViews>
    <sheetView topLeftCell="A31" zoomScale="85" zoomScaleNormal="85" workbookViewId="0">
      <selection activeCell="G72" sqref="G72"/>
    </sheetView>
  </sheetViews>
  <sheetFormatPr defaultColWidth="0" defaultRowHeight="12" x14ac:dyDescent="0.25"/>
  <cols>
    <col min="1" max="1" width="11.6640625" style="26" customWidth="1"/>
    <col min="2" max="4" width="12.6640625" style="26" customWidth="1"/>
    <col min="5" max="5" width="4.33203125" style="26" customWidth="1"/>
    <col min="6" max="6" width="23.88671875" style="26" customWidth="1"/>
    <col min="7" max="16" width="12.6640625" style="26" customWidth="1"/>
    <col min="17" max="17" width="11.6640625" style="26" customWidth="1"/>
    <col min="18" max="20" width="0" style="26" hidden="1" customWidth="1"/>
    <col min="21" max="16384" width="11.44140625" style="26" hidden="1"/>
  </cols>
  <sheetData>
    <row r="1" spans="2:16" ht="9" customHeight="1" x14ac:dyDescent="0.3">
      <c r="C1" s="27"/>
      <c r="D1" s="27"/>
    </row>
    <row r="2" spans="2:16" x14ac:dyDescent="0.25">
      <c r="B2" s="90" t="s">
        <v>197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2:16" x14ac:dyDescent="0.2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2:16" x14ac:dyDescent="0.25">
      <c r="B4" s="28"/>
      <c r="G4" s="28"/>
      <c r="L4" s="28"/>
      <c r="M4" s="28"/>
    </row>
    <row r="5" spans="2:16" x14ac:dyDescent="0.25">
      <c r="B5" s="28"/>
      <c r="G5" s="28"/>
      <c r="L5" s="28"/>
      <c r="M5" s="28"/>
    </row>
    <row r="6" spans="2:16" x14ac:dyDescent="0.25">
      <c r="B6" s="29" t="s">
        <v>65</v>
      </c>
    </row>
    <row r="7" spans="2:16" x14ac:dyDescent="0.25"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</row>
    <row r="8" spans="2:16" x14ac:dyDescent="0.25">
      <c r="B8" s="59"/>
      <c r="C8" s="55"/>
      <c r="D8" s="55"/>
      <c r="E8" s="55"/>
      <c r="F8" s="55"/>
      <c r="G8" s="55"/>
      <c r="H8" s="55"/>
      <c r="I8" s="65"/>
      <c r="J8" s="65"/>
      <c r="K8" s="65"/>
      <c r="L8" s="65"/>
      <c r="M8" s="65"/>
      <c r="N8" s="65"/>
      <c r="O8" s="65"/>
      <c r="P8" s="60"/>
    </row>
    <row r="9" spans="2:16" x14ac:dyDescent="0.25">
      <c r="B9" s="59"/>
      <c r="C9" s="55"/>
      <c r="D9" s="55"/>
      <c r="E9" s="55"/>
      <c r="F9" s="65" t="s">
        <v>46</v>
      </c>
      <c r="G9" s="65"/>
      <c r="H9" s="65"/>
      <c r="I9" s="65"/>
      <c r="J9" s="65"/>
      <c r="K9" s="65"/>
      <c r="L9" s="70"/>
      <c r="M9" s="70"/>
      <c r="N9" s="70"/>
      <c r="O9" s="70"/>
      <c r="P9" s="60"/>
    </row>
    <row r="10" spans="2:16" x14ac:dyDescent="0.25">
      <c r="B10" s="59"/>
      <c r="C10" s="55"/>
      <c r="D10" s="55"/>
      <c r="E10" s="55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0"/>
    </row>
    <row r="11" spans="2:16" x14ac:dyDescent="0.25">
      <c r="B11" s="59"/>
      <c r="C11" s="55"/>
      <c r="D11" s="55"/>
      <c r="E11" s="55"/>
      <c r="F11" s="91" t="s">
        <v>55</v>
      </c>
      <c r="G11" s="91"/>
      <c r="H11" s="91"/>
      <c r="I11" s="91"/>
      <c r="J11" s="91"/>
      <c r="K11" s="91"/>
      <c r="L11" s="70"/>
      <c r="M11" s="70"/>
      <c r="N11" s="70"/>
      <c r="O11" s="70"/>
      <c r="P11" s="60"/>
    </row>
    <row r="12" spans="2:16" x14ac:dyDescent="0.25">
      <c r="B12" s="59"/>
      <c r="C12" s="55"/>
      <c r="D12" s="55"/>
      <c r="E12" s="55"/>
      <c r="F12" s="89" t="s">
        <v>54</v>
      </c>
      <c r="G12" s="89"/>
      <c r="H12" s="89"/>
      <c r="I12" s="89"/>
      <c r="J12" s="89"/>
      <c r="K12" s="89"/>
      <c r="L12" s="70"/>
      <c r="M12" s="70"/>
      <c r="N12" s="70"/>
      <c r="O12" s="70"/>
      <c r="P12" s="60"/>
    </row>
    <row r="13" spans="2:16" x14ac:dyDescent="0.25">
      <c r="B13" s="59"/>
      <c r="C13" s="55"/>
      <c r="D13" s="55"/>
      <c r="E13" s="55"/>
      <c r="F13" s="71"/>
      <c r="G13" s="71"/>
      <c r="H13" s="71"/>
      <c r="I13" s="71"/>
      <c r="J13" s="71"/>
      <c r="K13" s="71"/>
      <c r="L13" s="70"/>
      <c r="M13" s="70"/>
      <c r="N13" s="70"/>
      <c r="O13" s="70"/>
      <c r="P13" s="60"/>
    </row>
    <row r="14" spans="2:16" x14ac:dyDescent="0.25">
      <c r="B14" s="59"/>
      <c r="C14" s="55"/>
      <c r="D14" s="55"/>
      <c r="E14" s="55"/>
      <c r="F14" s="68" t="s">
        <v>47</v>
      </c>
      <c r="G14" s="68" t="s">
        <v>51</v>
      </c>
      <c r="H14" s="68" t="s">
        <v>50</v>
      </c>
      <c r="I14" s="68" t="s">
        <v>52</v>
      </c>
      <c r="J14" s="68" t="s">
        <v>50</v>
      </c>
      <c r="K14" s="68" t="s">
        <v>53</v>
      </c>
      <c r="L14" s="70"/>
      <c r="M14" s="68" t="s">
        <v>224</v>
      </c>
      <c r="N14" s="68" t="s">
        <v>223</v>
      </c>
      <c r="O14" s="70"/>
      <c r="P14" s="60"/>
    </row>
    <row r="15" spans="2:16" x14ac:dyDescent="0.25">
      <c r="B15" s="59"/>
      <c r="C15" s="55"/>
      <c r="D15" s="55"/>
      <c r="E15" s="55"/>
      <c r="F15" s="67" t="s">
        <v>48</v>
      </c>
      <c r="G15" s="76">
        <f>+SUM(G16:G26)</f>
        <v>87.91</v>
      </c>
      <c r="H15" s="75">
        <f>1-H27</f>
        <v>0.40479808444997012</v>
      </c>
      <c r="I15" s="69">
        <f>+SUM(I16:I26)</f>
        <v>51.510000000000005</v>
      </c>
      <c r="J15" s="69"/>
      <c r="K15" s="75">
        <f>+IFERROR(G15/I15-1, "-")</f>
        <v>0.70665890118423591</v>
      </c>
      <c r="L15" s="70"/>
      <c r="M15" s="69">
        <f>+SUM(M16:M26)</f>
        <v>67.320000000000007</v>
      </c>
      <c r="N15" s="75">
        <f t="shared" ref="N15:N26" si="0">+IFERROR(G15/M15-1, "-")</f>
        <v>0.30585264408793811</v>
      </c>
      <c r="O15" s="70"/>
      <c r="P15" s="60"/>
    </row>
    <row r="16" spans="2:16" x14ac:dyDescent="0.25">
      <c r="B16" s="59"/>
      <c r="C16" s="55"/>
      <c r="D16" s="55"/>
      <c r="E16" s="55"/>
      <c r="F16" s="72" t="s">
        <v>69</v>
      </c>
      <c r="G16" s="78">
        <v>81.96</v>
      </c>
      <c r="H16" s="74">
        <f>+G16/G$15</f>
        <v>0.93231714253213516</v>
      </c>
      <c r="I16" s="54">
        <v>45.93</v>
      </c>
      <c r="J16" s="74">
        <f>+I16/I$15</f>
        <v>0.89167152009318573</v>
      </c>
      <c r="K16" s="74">
        <f t="shared" ref="K16:K25" si="1">+IFERROR(G16/I16-1, "-")</f>
        <v>0.78445460483344198</v>
      </c>
      <c r="L16" s="70"/>
      <c r="M16" s="54">
        <v>53.87</v>
      </c>
      <c r="N16" s="74">
        <f t="shared" si="0"/>
        <v>0.52144050491925009</v>
      </c>
      <c r="O16" s="70"/>
      <c r="P16" s="60"/>
    </row>
    <row r="17" spans="2:16" x14ac:dyDescent="0.25">
      <c r="B17" s="59"/>
      <c r="C17" s="55"/>
      <c r="D17" s="55"/>
      <c r="E17" s="55"/>
      <c r="F17" s="72" t="s">
        <v>68</v>
      </c>
      <c r="G17" s="78">
        <v>5.64</v>
      </c>
      <c r="H17" s="74">
        <f t="shared" ref="H17:H25" si="2">+G17/G$15</f>
        <v>6.4156523717438282E-2</v>
      </c>
      <c r="I17" s="54">
        <v>3.78</v>
      </c>
      <c r="J17" s="74">
        <f t="shared" ref="J17:J25" si="3">+I17/I$15</f>
        <v>7.33838089691322E-2</v>
      </c>
      <c r="K17" s="74">
        <f t="shared" si="1"/>
        <v>0.49206349206349209</v>
      </c>
      <c r="L17" s="70"/>
      <c r="M17" s="54">
        <v>12.96</v>
      </c>
      <c r="N17" s="74">
        <f t="shared" si="0"/>
        <v>-0.56481481481481488</v>
      </c>
      <c r="O17" s="70"/>
      <c r="P17" s="60"/>
    </row>
    <row r="18" spans="2:16" x14ac:dyDescent="0.25">
      <c r="B18" s="59"/>
      <c r="C18" s="55"/>
      <c r="D18" s="55"/>
      <c r="E18" s="55"/>
      <c r="F18" s="72" t="s">
        <v>110</v>
      </c>
      <c r="G18" s="78">
        <v>0.27</v>
      </c>
      <c r="H18" s="74">
        <f t="shared" si="2"/>
        <v>3.0713229439199184E-3</v>
      </c>
      <c r="I18" s="54">
        <v>0.09</v>
      </c>
      <c r="J18" s="74">
        <f t="shared" si="3"/>
        <v>1.7472335468841E-3</v>
      </c>
      <c r="K18" s="74">
        <f t="shared" si="1"/>
        <v>2.0000000000000004</v>
      </c>
      <c r="L18" s="70"/>
      <c r="M18" s="54">
        <v>0.45</v>
      </c>
      <c r="N18" s="74">
        <f t="shared" si="0"/>
        <v>-0.4</v>
      </c>
      <c r="O18" s="70"/>
      <c r="P18" s="60"/>
    </row>
    <row r="19" spans="2:16" x14ac:dyDescent="0.25">
      <c r="B19" s="59"/>
      <c r="C19" s="55"/>
      <c r="D19" s="55"/>
      <c r="E19" s="55"/>
      <c r="F19" s="72" t="s">
        <v>72</v>
      </c>
      <c r="G19" s="78">
        <v>0.04</v>
      </c>
      <c r="H19" s="74">
        <f t="shared" si="2"/>
        <v>4.5501080650665453E-4</v>
      </c>
      <c r="I19" s="54">
        <v>1.71</v>
      </c>
      <c r="J19" s="74">
        <f t="shared" si="3"/>
        <v>3.3197437390797897E-2</v>
      </c>
      <c r="K19" s="74">
        <f t="shared" si="1"/>
        <v>-0.97660818713450293</v>
      </c>
      <c r="L19" s="70"/>
      <c r="M19" s="54">
        <v>0.04</v>
      </c>
      <c r="N19" s="74">
        <f t="shared" si="0"/>
        <v>0</v>
      </c>
      <c r="O19" s="70"/>
      <c r="P19" s="60"/>
    </row>
    <row r="20" spans="2:16" x14ac:dyDescent="0.25">
      <c r="B20" s="59"/>
      <c r="C20" s="55"/>
      <c r="D20" s="55"/>
      <c r="E20" s="55"/>
      <c r="F20" s="72"/>
      <c r="G20" s="54"/>
      <c r="H20" s="74">
        <f t="shared" si="2"/>
        <v>0</v>
      </c>
      <c r="I20" s="54"/>
      <c r="J20" s="74">
        <f t="shared" si="3"/>
        <v>0</v>
      </c>
      <c r="K20" s="74" t="str">
        <f t="shared" si="1"/>
        <v>-</v>
      </c>
      <c r="L20" s="55"/>
      <c r="M20" s="54"/>
      <c r="N20" s="74" t="str">
        <f t="shared" si="0"/>
        <v>-</v>
      </c>
      <c r="O20" s="55"/>
      <c r="P20" s="60"/>
    </row>
    <row r="21" spans="2:16" x14ac:dyDescent="0.25">
      <c r="B21" s="59"/>
      <c r="C21" s="55"/>
      <c r="D21" s="55"/>
      <c r="E21" s="55"/>
      <c r="F21" s="72"/>
      <c r="G21" s="54"/>
      <c r="H21" s="74">
        <f t="shared" si="2"/>
        <v>0</v>
      </c>
      <c r="I21" s="54"/>
      <c r="J21" s="74">
        <f t="shared" si="3"/>
        <v>0</v>
      </c>
      <c r="K21" s="74" t="str">
        <f t="shared" si="1"/>
        <v>-</v>
      </c>
      <c r="L21" s="55"/>
      <c r="M21" s="54"/>
      <c r="N21" s="74" t="str">
        <f t="shared" si="0"/>
        <v>-</v>
      </c>
      <c r="O21" s="55"/>
      <c r="P21" s="60"/>
    </row>
    <row r="22" spans="2:16" x14ac:dyDescent="0.25">
      <c r="B22" s="59"/>
      <c r="C22" s="55"/>
      <c r="D22" s="55"/>
      <c r="E22" s="55"/>
      <c r="F22" s="72"/>
      <c r="G22" s="54"/>
      <c r="H22" s="74">
        <f t="shared" si="2"/>
        <v>0</v>
      </c>
      <c r="I22" s="54"/>
      <c r="J22" s="74">
        <f t="shared" si="3"/>
        <v>0</v>
      </c>
      <c r="K22" s="74" t="str">
        <f t="shared" si="1"/>
        <v>-</v>
      </c>
      <c r="L22" s="55"/>
      <c r="M22" s="54"/>
      <c r="N22" s="74" t="str">
        <f t="shared" si="0"/>
        <v>-</v>
      </c>
      <c r="O22" s="55"/>
      <c r="P22" s="60"/>
    </row>
    <row r="23" spans="2:16" x14ac:dyDescent="0.25">
      <c r="B23" s="59"/>
      <c r="C23" s="55"/>
      <c r="D23" s="55"/>
      <c r="E23" s="55"/>
      <c r="F23" s="72"/>
      <c r="G23" s="54"/>
      <c r="H23" s="74">
        <f t="shared" si="2"/>
        <v>0</v>
      </c>
      <c r="I23" s="54"/>
      <c r="J23" s="74">
        <f t="shared" si="3"/>
        <v>0</v>
      </c>
      <c r="K23" s="74" t="str">
        <f t="shared" si="1"/>
        <v>-</v>
      </c>
      <c r="L23" s="55"/>
      <c r="M23" s="54"/>
      <c r="N23" s="74" t="str">
        <f t="shared" si="0"/>
        <v>-</v>
      </c>
      <c r="O23" s="55"/>
      <c r="P23" s="60"/>
    </row>
    <row r="24" spans="2:16" x14ac:dyDescent="0.25">
      <c r="B24" s="59"/>
      <c r="C24" s="55"/>
      <c r="D24" s="55"/>
      <c r="E24" s="55"/>
      <c r="F24" s="72"/>
      <c r="G24" s="54"/>
      <c r="H24" s="74">
        <f t="shared" si="2"/>
        <v>0</v>
      </c>
      <c r="I24" s="54"/>
      <c r="J24" s="74">
        <f t="shared" si="3"/>
        <v>0</v>
      </c>
      <c r="K24" s="74" t="str">
        <f t="shared" si="1"/>
        <v>-</v>
      </c>
      <c r="L24" s="55"/>
      <c r="M24" s="54"/>
      <c r="N24" s="74" t="str">
        <f t="shared" si="0"/>
        <v>-</v>
      </c>
      <c r="O24" s="55"/>
      <c r="P24" s="60"/>
    </row>
    <row r="25" spans="2:16" x14ac:dyDescent="0.25">
      <c r="B25" s="59"/>
      <c r="C25" s="55"/>
      <c r="D25" s="55"/>
      <c r="E25" s="55"/>
      <c r="F25" s="72"/>
      <c r="G25" s="54"/>
      <c r="H25" s="74">
        <f t="shared" si="2"/>
        <v>0</v>
      </c>
      <c r="I25" s="54"/>
      <c r="J25" s="74">
        <f t="shared" si="3"/>
        <v>0</v>
      </c>
      <c r="K25" s="74" t="str">
        <f t="shared" si="1"/>
        <v>-</v>
      </c>
      <c r="L25" s="55"/>
      <c r="M25" s="54"/>
      <c r="N25" s="74" t="str">
        <f t="shared" si="0"/>
        <v>-</v>
      </c>
      <c r="O25" s="55"/>
      <c r="P25" s="60"/>
    </row>
    <row r="26" spans="2:16" x14ac:dyDescent="0.25">
      <c r="B26" s="59"/>
      <c r="C26" s="55"/>
      <c r="D26" s="55"/>
      <c r="E26" s="55"/>
      <c r="F26" s="72"/>
      <c r="G26" s="54"/>
      <c r="H26" s="54"/>
      <c r="I26" s="54"/>
      <c r="J26" s="54"/>
      <c r="K26" s="54"/>
      <c r="L26" s="55"/>
      <c r="M26" s="54"/>
      <c r="N26" s="54" t="str">
        <f t="shared" si="0"/>
        <v>-</v>
      </c>
      <c r="O26" s="55"/>
      <c r="P26" s="60"/>
    </row>
    <row r="27" spans="2:16" x14ac:dyDescent="0.25">
      <c r="B27" s="59"/>
      <c r="C27" s="55"/>
      <c r="D27" s="55"/>
      <c r="E27" s="55"/>
      <c r="F27" s="67" t="s">
        <v>49</v>
      </c>
      <c r="G27" s="69">
        <f>+SUM(G28:G31)</f>
        <v>129.26</v>
      </c>
      <c r="H27" s="75">
        <f>+G27/G32</f>
        <v>0.59520191555002988</v>
      </c>
      <c r="I27" s="69">
        <f>+SUM(I28:I31)</f>
        <v>233.6</v>
      </c>
      <c r="J27" s="69"/>
      <c r="K27" s="75">
        <f t="shared" ref="K27:K32" si="4">+IFERROR(G27/I27-1, "-")</f>
        <v>-0.44666095890410962</v>
      </c>
      <c r="L27" s="55"/>
      <c r="M27" s="69">
        <f>+SUM(M28:M31)</f>
        <v>97.97999999999999</v>
      </c>
      <c r="N27" s="75">
        <f>+IFERROR(G27/M27-1, "-")</f>
        <v>0.31924882629107976</v>
      </c>
      <c r="O27" s="55"/>
      <c r="P27" s="60"/>
    </row>
    <row r="28" spans="2:16" x14ac:dyDescent="0.25">
      <c r="B28" s="59"/>
      <c r="C28" s="55"/>
      <c r="D28" s="55"/>
      <c r="E28" s="55"/>
      <c r="F28" s="72" t="s">
        <v>75</v>
      </c>
      <c r="G28" s="54">
        <v>124.56</v>
      </c>
      <c r="H28" s="74">
        <f>+G28/G$27</f>
        <v>0.96363917685285483</v>
      </c>
      <c r="I28" s="54">
        <v>226.65</v>
      </c>
      <c r="J28" s="74">
        <f t="shared" ref="J28:J31" si="5">+I28/I$27</f>
        <v>0.97024828767123295</v>
      </c>
      <c r="K28" s="74">
        <f t="shared" si="4"/>
        <v>-0.45043017868960955</v>
      </c>
      <c r="L28" s="55"/>
      <c r="M28" s="54">
        <v>91.85</v>
      </c>
      <c r="N28" s="74">
        <f t="shared" ref="N28:N32" si="6">+IFERROR(G28/M28-1, "-")</f>
        <v>0.35612411540555255</v>
      </c>
      <c r="O28" s="55"/>
      <c r="P28" s="60"/>
    </row>
    <row r="29" spans="2:16" x14ac:dyDescent="0.25">
      <c r="B29" s="59"/>
      <c r="C29" s="55"/>
      <c r="D29" s="55"/>
      <c r="E29" s="55"/>
      <c r="F29" s="72" t="s">
        <v>77</v>
      </c>
      <c r="G29" s="54">
        <v>4.7</v>
      </c>
      <c r="H29" s="74">
        <f t="shared" ref="H29:H31" si="7">+G29/G$27</f>
        <v>3.6360823147145289E-2</v>
      </c>
      <c r="I29" s="54">
        <v>6.95</v>
      </c>
      <c r="J29" s="74">
        <f t="shared" si="5"/>
        <v>2.9751712328767124E-2</v>
      </c>
      <c r="K29" s="74">
        <f t="shared" si="4"/>
        <v>-0.32374100719424459</v>
      </c>
      <c r="L29" s="55"/>
      <c r="M29" s="54">
        <v>6.13</v>
      </c>
      <c r="N29" s="74">
        <f t="shared" si="6"/>
        <v>-0.23327895595432291</v>
      </c>
      <c r="O29" s="55"/>
      <c r="P29" s="60"/>
    </row>
    <row r="30" spans="2:16" x14ac:dyDescent="0.25">
      <c r="B30" s="59"/>
      <c r="C30" s="55"/>
      <c r="D30" s="55"/>
      <c r="E30" s="55"/>
      <c r="F30" s="73"/>
      <c r="G30" s="54"/>
      <c r="H30" s="74">
        <f t="shared" si="7"/>
        <v>0</v>
      </c>
      <c r="I30" s="54"/>
      <c r="J30" s="74">
        <f t="shared" si="5"/>
        <v>0</v>
      </c>
      <c r="K30" s="74" t="str">
        <f t="shared" si="4"/>
        <v>-</v>
      </c>
      <c r="L30" s="55"/>
      <c r="M30" s="54"/>
      <c r="N30" s="74" t="str">
        <f t="shared" si="6"/>
        <v>-</v>
      </c>
      <c r="O30" s="55"/>
      <c r="P30" s="60"/>
    </row>
    <row r="31" spans="2:16" x14ac:dyDescent="0.25">
      <c r="B31" s="59"/>
      <c r="C31" s="55"/>
      <c r="D31" s="55"/>
      <c r="E31" s="55"/>
      <c r="F31" s="73"/>
      <c r="G31" s="54"/>
      <c r="H31" s="74">
        <f t="shared" si="7"/>
        <v>0</v>
      </c>
      <c r="I31" s="54"/>
      <c r="J31" s="74">
        <f t="shared" si="5"/>
        <v>0</v>
      </c>
      <c r="K31" s="74" t="str">
        <f t="shared" si="4"/>
        <v>-</v>
      </c>
      <c r="L31" s="55"/>
      <c r="M31" s="54"/>
      <c r="N31" s="74" t="str">
        <f t="shared" si="6"/>
        <v>-</v>
      </c>
      <c r="O31" s="55"/>
      <c r="P31" s="60"/>
    </row>
    <row r="32" spans="2:16" x14ac:dyDescent="0.25">
      <c r="B32" s="59"/>
      <c r="C32" s="55"/>
      <c r="D32" s="55"/>
      <c r="E32" s="55"/>
      <c r="F32" s="67" t="s">
        <v>11</v>
      </c>
      <c r="G32" s="69">
        <f>+G27+G15</f>
        <v>217.17</v>
      </c>
      <c r="H32" s="69"/>
      <c r="I32" s="69">
        <f>+I27+I15</f>
        <v>285.11</v>
      </c>
      <c r="J32" s="69"/>
      <c r="K32" s="75">
        <f t="shared" si="4"/>
        <v>-0.23829399179264155</v>
      </c>
      <c r="L32" s="55"/>
      <c r="M32" s="69">
        <f>+M27+M15</f>
        <v>165.3</v>
      </c>
      <c r="N32" s="75">
        <f t="shared" si="6"/>
        <v>0.31379310344827571</v>
      </c>
      <c r="O32" s="55"/>
      <c r="P32" s="60"/>
    </row>
    <row r="33" spans="2:16" x14ac:dyDescent="0.25">
      <c r="B33" s="59"/>
      <c r="C33" s="55"/>
      <c r="D33" s="55"/>
      <c r="E33" s="55"/>
      <c r="F33" s="70"/>
      <c r="G33" s="94">
        <f>+G32/G34</f>
        <v>1.6988597605622342E-2</v>
      </c>
      <c r="H33" s="70"/>
      <c r="I33" s="70"/>
      <c r="J33" s="70"/>
      <c r="K33" s="70"/>
      <c r="L33" s="55"/>
      <c r="M33" s="55"/>
      <c r="N33" s="55"/>
      <c r="O33" s="55"/>
      <c r="P33" s="60"/>
    </row>
    <row r="34" spans="2:16" x14ac:dyDescent="0.25">
      <c r="B34" s="59"/>
      <c r="C34" s="55"/>
      <c r="D34" s="55"/>
      <c r="E34" s="55"/>
      <c r="F34" s="70" t="s">
        <v>56</v>
      </c>
      <c r="G34" s="95">
        <f>+'Macro Región Centro'!D32</f>
        <v>12783.280000000002</v>
      </c>
      <c r="H34" s="70"/>
      <c r="I34" s="70"/>
      <c r="J34" s="70"/>
      <c r="K34" s="70"/>
      <c r="L34" s="55"/>
      <c r="M34" s="55"/>
      <c r="N34" s="55"/>
      <c r="O34" s="55"/>
      <c r="P34" s="60"/>
    </row>
    <row r="35" spans="2:16" x14ac:dyDescent="0.25">
      <c r="B35" s="59"/>
      <c r="C35" s="55"/>
      <c r="D35" s="55"/>
      <c r="E35" s="55"/>
      <c r="F35" s="70" t="s">
        <v>57</v>
      </c>
      <c r="G35" s="70"/>
      <c r="H35" s="70"/>
      <c r="I35" s="70"/>
      <c r="J35" s="70"/>
      <c r="K35" s="70"/>
      <c r="L35" s="55"/>
      <c r="M35" s="55"/>
      <c r="N35" s="55"/>
      <c r="O35" s="55"/>
      <c r="P35" s="60"/>
    </row>
    <row r="36" spans="2:16" x14ac:dyDescent="0.25">
      <c r="B36" s="59"/>
      <c r="C36" s="55"/>
      <c r="D36" s="55"/>
      <c r="E36" s="55"/>
      <c r="F36" s="70"/>
      <c r="G36" s="70"/>
      <c r="H36" s="70"/>
      <c r="I36" s="70"/>
      <c r="J36" s="70"/>
      <c r="K36" s="70"/>
      <c r="L36" s="55"/>
      <c r="M36" s="55"/>
      <c r="N36" s="55"/>
      <c r="O36" s="55"/>
      <c r="P36" s="60"/>
    </row>
    <row r="37" spans="2:16" x14ac:dyDescent="0.25">
      <c r="B37" s="59"/>
      <c r="C37" s="55"/>
      <c r="D37" s="55"/>
      <c r="E37" s="55"/>
      <c r="F37" s="70"/>
      <c r="G37" s="70"/>
      <c r="H37" s="70"/>
      <c r="I37" s="70"/>
      <c r="J37" s="70"/>
      <c r="K37" s="70"/>
      <c r="L37" s="55"/>
      <c r="M37" s="55"/>
      <c r="N37" s="55"/>
      <c r="O37" s="55"/>
      <c r="P37" s="60"/>
    </row>
    <row r="38" spans="2:16" x14ac:dyDescent="0.25">
      <c r="B38" s="59"/>
      <c r="C38" s="55"/>
      <c r="D38" s="55"/>
      <c r="E38" s="55"/>
      <c r="F38" s="65" t="s">
        <v>61</v>
      </c>
      <c r="G38" s="65"/>
      <c r="H38" s="65"/>
      <c r="I38" s="65"/>
      <c r="J38" s="65"/>
      <c r="K38" s="65"/>
      <c r="L38" s="55"/>
      <c r="M38" s="55"/>
      <c r="N38" s="55"/>
      <c r="O38" s="55"/>
      <c r="P38" s="60"/>
    </row>
    <row r="39" spans="2:16" x14ac:dyDescent="0.25">
      <c r="B39" s="59"/>
      <c r="C39" s="55"/>
      <c r="D39" s="55"/>
      <c r="E39" s="55"/>
      <c r="F39" s="70"/>
      <c r="G39" s="70"/>
      <c r="H39" s="70"/>
      <c r="I39" s="70"/>
      <c r="J39" s="70"/>
      <c r="K39" s="70"/>
      <c r="L39" s="55"/>
      <c r="M39" s="55"/>
      <c r="N39" s="55"/>
      <c r="O39" s="55"/>
      <c r="P39" s="60"/>
    </row>
    <row r="40" spans="2:16" x14ac:dyDescent="0.25">
      <c r="B40" s="59"/>
      <c r="C40" s="55"/>
      <c r="D40" s="55"/>
      <c r="E40" s="55"/>
      <c r="F40" s="91" t="s">
        <v>58</v>
      </c>
      <c r="G40" s="91"/>
      <c r="H40" s="91"/>
      <c r="I40" s="91"/>
      <c r="J40" s="91"/>
      <c r="K40" s="91"/>
      <c r="L40" s="55"/>
      <c r="M40" s="55"/>
      <c r="N40" s="55"/>
      <c r="O40" s="55"/>
      <c r="P40" s="60"/>
    </row>
    <row r="41" spans="2:16" x14ac:dyDescent="0.25">
      <c r="B41" s="59"/>
      <c r="C41" s="55"/>
      <c r="D41" s="55"/>
      <c r="E41" s="55"/>
      <c r="F41" s="89" t="s">
        <v>54</v>
      </c>
      <c r="G41" s="89"/>
      <c r="H41" s="89"/>
      <c r="I41" s="89"/>
      <c r="J41" s="89"/>
      <c r="K41" s="89"/>
      <c r="L41" s="55"/>
      <c r="M41" s="55"/>
      <c r="N41" s="55"/>
      <c r="O41" s="55"/>
      <c r="P41" s="60"/>
    </row>
    <row r="42" spans="2:16" x14ac:dyDescent="0.25">
      <c r="B42" s="59"/>
      <c r="C42" s="55"/>
      <c r="D42" s="55"/>
      <c r="E42" s="55"/>
      <c r="F42" s="71"/>
      <c r="G42" s="71"/>
      <c r="H42" s="71"/>
      <c r="I42" s="71"/>
      <c r="J42" s="71"/>
      <c r="K42" s="71"/>
      <c r="L42" s="55"/>
      <c r="M42" s="55"/>
      <c r="N42" s="55"/>
      <c r="O42" s="55"/>
      <c r="P42" s="60"/>
    </row>
    <row r="43" spans="2:16" x14ac:dyDescent="0.25">
      <c r="B43" s="59"/>
      <c r="C43" s="55"/>
      <c r="D43" s="55"/>
      <c r="E43" s="55"/>
      <c r="F43" s="68" t="s">
        <v>59</v>
      </c>
      <c r="G43" s="68" t="s">
        <v>51</v>
      </c>
      <c r="H43" s="68" t="s">
        <v>50</v>
      </c>
      <c r="I43" s="68" t="s">
        <v>52</v>
      </c>
      <c r="J43" s="68" t="s">
        <v>50</v>
      </c>
      <c r="K43" s="68" t="s">
        <v>53</v>
      </c>
      <c r="L43" s="55"/>
      <c r="M43" s="68" t="s">
        <v>224</v>
      </c>
      <c r="N43" s="68" t="s">
        <v>223</v>
      </c>
      <c r="O43" s="55"/>
      <c r="P43" s="60"/>
    </row>
    <row r="44" spans="2:16" x14ac:dyDescent="0.25">
      <c r="B44" s="59"/>
      <c r="C44" s="55"/>
      <c r="D44" s="55"/>
      <c r="E44" s="55"/>
      <c r="F44" s="66" t="s">
        <v>79</v>
      </c>
      <c r="G44" s="54">
        <v>66.3</v>
      </c>
      <c r="H44" s="74">
        <f>+G44/G$55</f>
        <v>0.30529078602016851</v>
      </c>
      <c r="I44" s="54">
        <v>56.44</v>
      </c>
      <c r="J44" s="74">
        <f>+I44/I$55</f>
        <v>0.19795868261372801</v>
      </c>
      <c r="K44" s="74">
        <f t="shared" ref="K44:K55" si="8">+IFERROR(G44/I44-1, "-")</f>
        <v>0.17469879518072284</v>
      </c>
      <c r="L44" s="55"/>
      <c r="M44" s="54">
        <v>34.590000000000003</v>
      </c>
      <c r="N44" s="74">
        <f t="shared" ref="N44:N55" si="9">+IFERROR(G44/M44-1, "-")</f>
        <v>0.91673894189071969</v>
      </c>
      <c r="O44" s="55"/>
      <c r="P44" s="60"/>
    </row>
    <row r="45" spans="2:16" x14ac:dyDescent="0.25">
      <c r="B45" s="59"/>
      <c r="C45" s="55"/>
      <c r="D45" s="55"/>
      <c r="E45" s="55"/>
      <c r="F45" s="66" t="s">
        <v>131</v>
      </c>
      <c r="G45" s="54">
        <v>57.48</v>
      </c>
      <c r="H45" s="74">
        <f t="shared" ref="H45:H54" si="10">+G45/G$55</f>
        <v>0.26467744163558504</v>
      </c>
      <c r="I45" s="54">
        <v>35.1</v>
      </c>
      <c r="J45" s="74">
        <f t="shared" ref="J45:J54" si="11">+I45/I$55</f>
        <v>0.12311037845042264</v>
      </c>
      <c r="K45" s="74">
        <f t="shared" si="8"/>
        <v>0.63760683760683756</v>
      </c>
      <c r="L45" s="55"/>
      <c r="M45" s="54">
        <v>39.04</v>
      </c>
      <c r="N45" s="74">
        <f t="shared" si="9"/>
        <v>0.4723360655737705</v>
      </c>
      <c r="O45" s="55"/>
      <c r="P45" s="60"/>
    </row>
    <row r="46" spans="2:16" x14ac:dyDescent="0.25">
      <c r="B46" s="59"/>
      <c r="C46" s="55"/>
      <c r="D46" s="55"/>
      <c r="E46" s="55"/>
      <c r="F46" s="66" t="s">
        <v>198</v>
      </c>
      <c r="G46" s="54">
        <v>34.54</v>
      </c>
      <c r="H46" s="74">
        <f t="shared" si="10"/>
        <v>0.15904590873509233</v>
      </c>
      <c r="I46" s="54">
        <v>120.27</v>
      </c>
      <c r="J46" s="74">
        <f t="shared" si="11"/>
        <v>0.42183718564764472</v>
      </c>
      <c r="K46" s="74">
        <f t="shared" si="8"/>
        <v>-0.71281283778165794</v>
      </c>
      <c r="L46" s="55"/>
      <c r="M46" s="54">
        <v>45.6</v>
      </c>
      <c r="N46" s="74">
        <f t="shared" si="9"/>
        <v>-0.24254385964912284</v>
      </c>
      <c r="O46" s="55"/>
      <c r="P46" s="60"/>
    </row>
    <row r="47" spans="2:16" x14ac:dyDescent="0.25">
      <c r="B47" s="59"/>
      <c r="C47" s="55"/>
      <c r="D47" s="55"/>
      <c r="E47" s="55"/>
      <c r="F47" s="66" t="s">
        <v>82</v>
      </c>
      <c r="G47" s="54">
        <v>24.07</v>
      </c>
      <c r="H47" s="74">
        <f t="shared" si="10"/>
        <v>0.11083482985679423</v>
      </c>
      <c r="I47" s="54">
        <v>13.51</v>
      </c>
      <c r="J47" s="74">
        <f t="shared" si="11"/>
        <v>4.7385219739749566E-2</v>
      </c>
      <c r="K47" s="74">
        <f t="shared" si="8"/>
        <v>0.78164322723908231</v>
      </c>
      <c r="L47" s="55"/>
      <c r="M47" s="54">
        <v>4.53</v>
      </c>
      <c r="N47" s="74">
        <f t="shared" si="9"/>
        <v>4.3134657836644585</v>
      </c>
      <c r="O47" s="55"/>
      <c r="P47" s="60"/>
    </row>
    <row r="48" spans="2:16" x14ac:dyDescent="0.25">
      <c r="B48" s="59"/>
      <c r="C48" s="55"/>
      <c r="D48" s="55"/>
      <c r="E48" s="55"/>
      <c r="F48" s="66" t="s">
        <v>170</v>
      </c>
      <c r="G48" s="54">
        <v>17.350000000000001</v>
      </c>
      <c r="H48" s="74">
        <f t="shared" si="10"/>
        <v>7.9891329373302039E-2</v>
      </c>
      <c r="I48" s="54">
        <v>27.41</v>
      </c>
      <c r="J48" s="74">
        <f t="shared" si="11"/>
        <v>9.6138332573392715E-2</v>
      </c>
      <c r="K48" s="74">
        <f t="shared" si="8"/>
        <v>-0.36701933600875591</v>
      </c>
      <c r="L48" s="55"/>
      <c r="M48" s="54">
        <v>7.13</v>
      </c>
      <c r="N48" s="74">
        <f t="shared" si="9"/>
        <v>1.433380084151473</v>
      </c>
      <c r="O48" s="55"/>
      <c r="P48" s="60"/>
    </row>
    <row r="49" spans="2:16" x14ac:dyDescent="0.25">
      <c r="B49" s="59"/>
      <c r="C49" s="55"/>
      <c r="D49" s="55"/>
      <c r="E49" s="55"/>
      <c r="F49" s="66" t="s">
        <v>146</v>
      </c>
      <c r="G49" s="54">
        <v>4.33</v>
      </c>
      <c r="H49" s="74">
        <f t="shared" si="10"/>
        <v>1.9938297186535895E-2</v>
      </c>
      <c r="I49" s="54">
        <v>21.05</v>
      </c>
      <c r="J49" s="74">
        <f t="shared" si="11"/>
        <v>7.3831152888358884E-2</v>
      </c>
      <c r="K49" s="74">
        <f t="shared" si="8"/>
        <v>-0.79429928741092637</v>
      </c>
      <c r="L49" s="55"/>
      <c r="M49" s="54">
        <v>0.45</v>
      </c>
      <c r="N49" s="74">
        <f t="shared" si="9"/>
        <v>8.6222222222222218</v>
      </c>
      <c r="O49" s="55"/>
      <c r="P49" s="60"/>
    </row>
    <row r="50" spans="2:16" x14ac:dyDescent="0.25">
      <c r="B50" s="59"/>
      <c r="C50" s="55"/>
      <c r="D50" s="55"/>
      <c r="E50" s="55"/>
      <c r="F50" s="66" t="s">
        <v>81</v>
      </c>
      <c r="G50" s="54">
        <v>2.74</v>
      </c>
      <c r="H50" s="74">
        <f t="shared" si="10"/>
        <v>1.2616843947138188E-2</v>
      </c>
      <c r="I50" s="54">
        <v>0.91</v>
      </c>
      <c r="J50" s="74">
        <f t="shared" si="11"/>
        <v>3.1917505524183647E-3</v>
      </c>
      <c r="K50" s="74">
        <f t="shared" si="8"/>
        <v>2.0109890109890109</v>
      </c>
      <c r="L50" s="55"/>
      <c r="M50" s="54">
        <v>2.35</v>
      </c>
      <c r="N50" s="74">
        <f t="shared" si="9"/>
        <v>0.16595744680851077</v>
      </c>
      <c r="O50" s="55"/>
      <c r="P50" s="60"/>
    </row>
    <row r="51" spans="2:16" x14ac:dyDescent="0.25">
      <c r="B51" s="59"/>
      <c r="C51" s="55"/>
      <c r="D51" s="55"/>
      <c r="E51" s="55"/>
      <c r="F51" s="66" t="s">
        <v>80</v>
      </c>
      <c r="G51" s="54">
        <v>2.67</v>
      </c>
      <c r="H51" s="74">
        <f t="shared" si="10"/>
        <v>1.229451581710181E-2</v>
      </c>
      <c r="I51" s="54">
        <v>3.05</v>
      </c>
      <c r="J51" s="74">
        <f t="shared" si="11"/>
        <v>1.0697625477885726E-2</v>
      </c>
      <c r="K51" s="74">
        <f t="shared" si="8"/>
        <v>-0.12459016393442623</v>
      </c>
      <c r="L51" s="55"/>
      <c r="M51" s="54">
        <v>2.29</v>
      </c>
      <c r="N51" s="74">
        <f t="shared" si="9"/>
        <v>0.1659388646288209</v>
      </c>
      <c r="O51" s="55"/>
      <c r="P51" s="60"/>
    </row>
    <row r="52" spans="2:16" x14ac:dyDescent="0.25">
      <c r="B52" s="59"/>
      <c r="C52" s="55"/>
      <c r="D52" s="55"/>
      <c r="E52" s="55"/>
      <c r="F52" s="66" t="s">
        <v>84</v>
      </c>
      <c r="G52" s="54">
        <v>1.62</v>
      </c>
      <c r="H52" s="74">
        <f t="shared" si="10"/>
        <v>7.4595938665561554E-3</v>
      </c>
      <c r="I52" s="54">
        <v>0.01</v>
      </c>
      <c r="J52" s="74">
        <f t="shared" si="11"/>
        <v>3.5074181894707307E-5</v>
      </c>
      <c r="K52" s="74">
        <f t="shared" si="8"/>
        <v>161</v>
      </c>
      <c r="L52" s="55"/>
      <c r="M52" s="54"/>
      <c r="N52" s="74" t="str">
        <f t="shared" si="9"/>
        <v>-</v>
      </c>
      <c r="O52" s="55"/>
      <c r="P52" s="60"/>
    </row>
    <row r="53" spans="2:16" x14ac:dyDescent="0.25">
      <c r="B53" s="59"/>
      <c r="C53" s="55"/>
      <c r="D53" s="55"/>
      <c r="E53" s="55"/>
      <c r="F53" s="66" t="s">
        <v>87</v>
      </c>
      <c r="G53" s="54">
        <v>1.49</v>
      </c>
      <c r="H53" s="74">
        <f t="shared" si="10"/>
        <v>6.8609844822028832E-3</v>
      </c>
      <c r="I53" s="54">
        <v>0</v>
      </c>
      <c r="J53" s="74">
        <f t="shared" si="11"/>
        <v>0</v>
      </c>
      <c r="K53" s="74" t="str">
        <f t="shared" si="8"/>
        <v>-</v>
      </c>
      <c r="L53" s="55"/>
      <c r="M53" s="54">
        <v>0.03</v>
      </c>
      <c r="N53" s="74">
        <f t="shared" si="9"/>
        <v>48.666666666666671</v>
      </c>
      <c r="O53" s="55"/>
      <c r="P53" s="60"/>
    </row>
    <row r="54" spans="2:16" x14ac:dyDescent="0.25">
      <c r="B54" s="59"/>
      <c r="C54" s="55"/>
      <c r="D54" s="55"/>
      <c r="E54" s="55"/>
      <c r="F54" s="67" t="s">
        <v>60</v>
      </c>
      <c r="G54" s="54">
        <f>+G32-SUM(G44:G53)</f>
        <v>4.5799999999999841</v>
      </c>
      <c r="H54" s="74">
        <f t="shared" si="10"/>
        <v>2.1089469079522881E-2</v>
      </c>
      <c r="I54" s="54">
        <f>+I32-SUM(I44:I53)</f>
        <v>7.3600000000000136</v>
      </c>
      <c r="J54" s="74">
        <f t="shared" si="11"/>
        <v>2.5814597874504623E-2</v>
      </c>
      <c r="K54" s="74">
        <f t="shared" si="8"/>
        <v>-0.37771739130435111</v>
      </c>
      <c r="L54" s="55"/>
      <c r="M54" s="54">
        <f>+M32-SUM(M44:M53)</f>
        <v>29.290000000000049</v>
      </c>
      <c r="N54" s="75">
        <f t="shared" si="9"/>
        <v>-0.84363263912598241</v>
      </c>
      <c r="O54" s="55"/>
      <c r="P54" s="60"/>
    </row>
    <row r="55" spans="2:16" x14ac:dyDescent="0.25">
      <c r="B55" s="59"/>
      <c r="C55" s="55"/>
      <c r="D55" s="55"/>
      <c r="E55" s="55"/>
      <c r="F55" s="67" t="s">
        <v>11</v>
      </c>
      <c r="G55" s="69">
        <f>+SUM(G44:G54)</f>
        <v>217.17</v>
      </c>
      <c r="H55" s="69"/>
      <c r="I55" s="69">
        <f>+SUM(I44:I54)</f>
        <v>285.11</v>
      </c>
      <c r="J55" s="69"/>
      <c r="K55" s="75">
        <f t="shared" si="8"/>
        <v>-0.23829399179264155</v>
      </c>
      <c r="L55" s="55"/>
      <c r="M55" s="69">
        <f>+SUM(M44:M54)</f>
        <v>165.3</v>
      </c>
      <c r="N55" s="75">
        <f t="shared" si="9"/>
        <v>0.31379310344827571</v>
      </c>
      <c r="O55" s="55"/>
      <c r="P55" s="60"/>
    </row>
    <row r="56" spans="2:16" x14ac:dyDescent="0.25">
      <c r="B56" s="59"/>
      <c r="C56" s="55"/>
      <c r="D56" s="55"/>
      <c r="E56" s="55"/>
      <c r="F56" s="70"/>
      <c r="G56" s="70"/>
      <c r="H56" s="70"/>
      <c r="I56" s="70"/>
      <c r="J56" s="70"/>
      <c r="K56" s="70"/>
      <c r="L56" s="55"/>
      <c r="M56" s="55"/>
      <c r="N56" s="55"/>
      <c r="O56" s="55"/>
      <c r="P56" s="60"/>
    </row>
    <row r="57" spans="2:16" x14ac:dyDescent="0.25">
      <c r="B57" s="59"/>
      <c r="C57" s="55"/>
      <c r="D57" s="55"/>
      <c r="E57" s="55"/>
      <c r="F57" s="70" t="s">
        <v>56</v>
      </c>
      <c r="G57" s="70"/>
      <c r="H57" s="70"/>
      <c r="I57" s="70"/>
      <c r="J57" s="70"/>
      <c r="K57" s="70"/>
      <c r="L57" s="55"/>
      <c r="M57" s="55"/>
      <c r="N57" s="55"/>
      <c r="O57" s="55"/>
      <c r="P57" s="60"/>
    </row>
    <row r="58" spans="2:16" x14ac:dyDescent="0.25">
      <c r="B58" s="59"/>
      <c r="C58" s="55"/>
      <c r="D58" s="55"/>
      <c r="E58" s="55"/>
      <c r="F58" s="70" t="s">
        <v>57</v>
      </c>
      <c r="G58" s="70"/>
      <c r="H58" s="70"/>
      <c r="I58" s="70"/>
      <c r="J58" s="70"/>
      <c r="K58" s="70"/>
      <c r="L58" s="55"/>
      <c r="M58" s="55"/>
      <c r="N58" s="55"/>
      <c r="O58" s="55"/>
      <c r="P58" s="60"/>
    </row>
    <row r="59" spans="2:16" x14ac:dyDescent="0.25">
      <c r="B59" s="59"/>
      <c r="C59" s="55"/>
      <c r="D59" s="55"/>
      <c r="E59" s="55"/>
      <c r="F59" s="70"/>
      <c r="G59" s="70"/>
      <c r="H59" s="70"/>
      <c r="I59" s="70"/>
      <c r="J59" s="70"/>
      <c r="K59" s="70"/>
      <c r="L59" s="55"/>
      <c r="M59" s="55"/>
      <c r="N59" s="55"/>
      <c r="O59" s="55"/>
      <c r="P59" s="60"/>
    </row>
    <row r="60" spans="2:16" x14ac:dyDescent="0.25">
      <c r="B60" s="59"/>
      <c r="C60" s="55"/>
      <c r="D60" s="55"/>
      <c r="E60" s="55"/>
      <c r="F60" s="70"/>
      <c r="G60" s="70"/>
      <c r="H60" s="70"/>
      <c r="I60" s="70"/>
      <c r="J60" s="70"/>
      <c r="K60" s="70"/>
      <c r="L60" s="55"/>
      <c r="M60" s="55"/>
      <c r="N60" s="55"/>
      <c r="O60" s="55"/>
      <c r="P60" s="60"/>
    </row>
    <row r="61" spans="2:16" x14ac:dyDescent="0.25">
      <c r="B61" s="59"/>
      <c r="C61" s="55"/>
      <c r="D61" s="55"/>
      <c r="E61" s="55"/>
      <c r="F61" s="65" t="s">
        <v>62</v>
      </c>
      <c r="G61" s="65"/>
      <c r="H61" s="65"/>
      <c r="I61" s="65"/>
      <c r="J61" s="65"/>
      <c r="K61" s="65"/>
      <c r="L61" s="55"/>
      <c r="M61" s="55"/>
      <c r="N61" s="55"/>
      <c r="O61" s="55"/>
      <c r="P61" s="60"/>
    </row>
    <row r="62" spans="2:16" x14ac:dyDescent="0.25">
      <c r="B62" s="59"/>
      <c r="C62" s="55"/>
      <c r="D62" s="55"/>
      <c r="E62" s="55"/>
      <c r="F62" s="70"/>
      <c r="G62" s="70"/>
      <c r="H62" s="70"/>
      <c r="I62" s="70"/>
      <c r="J62" s="70"/>
      <c r="K62" s="70"/>
      <c r="L62" s="55"/>
      <c r="M62" s="55"/>
      <c r="N62" s="55"/>
      <c r="O62" s="55"/>
      <c r="P62" s="60"/>
    </row>
    <row r="63" spans="2:16" x14ac:dyDescent="0.25">
      <c r="B63" s="59"/>
      <c r="C63" s="55"/>
      <c r="D63" s="55"/>
      <c r="E63" s="55"/>
      <c r="F63" s="91" t="s">
        <v>63</v>
      </c>
      <c r="G63" s="91"/>
      <c r="H63" s="91"/>
      <c r="I63" s="91"/>
      <c r="J63" s="91"/>
      <c r="K63" s="91"/>
      <c r="L63" s="55"/>
      <c r="M63" s="55"/>
      <c r="N63" s="55"/>
      <c r="O63" s="55"/>
      <c r="P63" s="60"/>
    </row>
    <row r="64" spans="2:16" x14ac:dyDescent="0.25">
      <c r="B64" s="59"/>
      <c r="C64" s="55"/>
      <c r="D64" s="55"/>
      <c r="E64" s="55"/>
      <c r="F64" s="89" t="s">
        <v>54</v>
      </c>
      <c r="G64" s="89"/>
      <c r="H64" s="89"/>
      <c r="I64" s="89"/>
      <c r="J64" s="89"/>
      <c r="K64" s="89"/>
      <c r="L64" s="55"/>
      <c r="M64" s="55"/>
      <c r="N64" s="55"/>
      <c r="O64" s="55"/>
      <c r="P64" s="60"/>
    </row>
    <row r="65" spans="2:16" x14ac:dyDescent="0.25">
      <c r="B65" s="59"/>
      <c r="C65" s="55"/>
      <c r="D65" s="55"/>
      <c r="E65" s="55"/>
      <c r="F65" s="71"/>
      <c r="G65" s="71"/>
      <c r="H65" s="71"/>
      <c r="I65" s="71"/>
      <c r="J65" s="71"/>
      <c r="K65" s="71"/>
      <c r="L65" s="55"/>
      <c r="M65" s="55"/>
      <c r="N65" s="55"/>
      <c r="O65" s="55"/>
      <c r="P65" s="60"/>
    </row>
    <row r="66" spans="2:16" x14ac:dyDescent="0.25">
      <c r="B66" s="59"/>
      <c r="C66" s="55"/>
      <c r="D66" s="55"/>
      <c r="E66" s="55"/>
      <c r="F66" s="68" t="s">
        <v>47</v>
      </c>
      <c r="G66" s="68" t="s">
        <v>51</v>
      </c>
      <c r="H66" s="68" t="s">
        <v>50</v>
      </c>
      <c r="I66" s="68" t="s">
        <v>52</v>
      </c>
      <c r="J66" s="68" t="s">
        <v>50</v>
      </c>
      <c r="K66" s="68" t="s">
        <v>53</v>
      </c>
      <c r="L66" s="55"/>
      <c r="M66" s="68" t="s">
        <v>224</v>
      </c>
      <c r="N66" s="68" t="s">
        <v>223</v>
      </c>
      <c r="O66" s="55"/>
      <c r="P66" s="60"/>
    </row>
    <row r="67" spans="2:16" x14ac:dyDescent="0.25">
      <c r="B67" s="59"/>
      <c r="C67" s="55"/>
      <c r="D67" s="55"/>
      <c r="E67" s="55"/>
      <c r="F67" s="67" t="s">
        <v>48</v>
      </c>
      <c r="G67" s="69">
        <f>+SUM(G68:G78)</f>
        <v>87.91</v>
      </c>
      <c r="H67" s="69"/>
      <c r="I67" s="69">
        <f>+SUM(I68:I78)</f>
        <v>51.510000000000005</v>
      </c>
      <c r="J67" s="69"/>
      <c r="K67" s="75">
        <f t="shared" ref="K67:K91" si="12">+IFERROR(G67/I67-1, "-")</f>
        <v>0.70665890118423591</v>
      </c>
      <c r="L67" s="55"/>
      <c r="M67" s="69">
        <f>+SUM(M68:M78)</f>
        <v>67.320000000000007</v>
      </c>
      <c r="N67" s="75">
        <f t="shared" ref="N67:N91" si="13">+IFERROR(G67/M67-1, "-")</f>
        <v>0.30585264408793811</v>
      </c>
      <c r="O67" s="55"/>
      <c r="P67" s="60"/>
    </row>
    <row r="68" spans="2:16" x14ac:dyDescent="0.25">
      <c r="B68" s="59"/>
      <c r="C68" s="55"/>
      <c r="D68" s="55"/>
      <c r="E68" s="55"/>
      <c r="F68" s="72" t="s">
        <v>199</v>
      </c>
      <c r="G68" s="54">
        <v>81.96</v>
      </c>
      <c r="H68" s="74">
        <f>+G68/G$67</f>
        <v>0.93231714253213516</v>
      </c>
      <c r="I68" s="54">
        <v>45.93</v>
      </c>
      <c r="J68" s="74">
        <f>+I68/I$67</f>
        <v>0.89167152009318573</v>
      </c>
      <c r="K68" s="74">
        <f t="shared" si="12"/>
        <v>0.78445460483344198</v>
      </c>
      <c r="L68" s="55"/>
      <c r="M68" s="54">
        <v>53.87</v>
      </c>
      <c r="N68" s="74">
        <f t="shared" si="13"/>
        <v>0.52144050491925009</v>
      </c>
      <c r="O68" s="55"/>
      <c r="P68" s="60"/>
    </row>
    <row r="69" spans="2:16" x14ac:dyDescent="0.25">
      <c r="B69" s="59"/>
      <c r="C69" s="55"/>
      <c r="D69" s="55"/>
      <c r="E69" s="55"/>
      <c r="F69" s="72" t="s">
        <v>203</v>
      </c>
      <c r="G69" s="54">
        <v>3.68</v>
      </c>
      <c r="H69" s="74">
        <f t="shared" ref="H69:H78" si="14">+G69/G$67</f>
        <v>4.1860994198612222E-2</v>
      </c>
      <c r="I69" s="54">
        <v>2.5</v>
      </c>
      <c r="J69" s="74">
        <f t="shared" ref="J69:J78" si="15">+I69/I$67</f>
        <v>4.8534265191225001E-2</v>
      </c>
      <c r="K69" s="74">
        <f t="shared" si="12"/>
        <v>0.47199999999999998</v>
      </c>
      <c r="L69" s="55"/>
      <c r="M69" s="54">
        <v>2.2799999999999998</v>
      </c>
      <c r="N69" s="74">
        <f t="shared" si="13"/>
        <v>0.61403508771929838</v>
      </c>
      <c r="O69" s="55"/>
      <c r="P69" s="60"/>
    </row>
    <row r="70" spans="2:16" x14ac:dyDescent="0.25">
      <c r="B70" s="59"/>
      <c r="C70" s="55"/>
      <c r="D70" s="55"/>
      <c r="E70" s="55"/>
      <c r="F70" s="72" t="s">
        <v>200</v>
      </c>
      <c r="G70" s="54">
        <v>1.8</v>
      </c>
      <c r="H70" s="74">
        <f t="shared" si="14"/>
        <v>2.0475486292799456E-2</v>
      </c>
      <c r="I70" s="54">
        <v>1.21</v>
      </c>
      <c r="J70" s="74">
        <f t="shared" si="15"/>
        <v>2.3490584352552898E-2</v>
      </c>
      <c r="K70" s="74">
        <f t="shared" si="12"/>
        <v>0.48760330578512412</v>
      </c>
      <c r="L70" s="55"/>
      <c r="M70" s="54">
        <v>8.6</v>
      </c>
      <c r="N70" s="74">
        <f t="shared" si="13"/>
        <v>-0.79069767441860461</v>
      </c>
      <c r="O70" s="55"/>
      <c r="P70" s="60"/>
    </row>
    <row r="71" spans="2:16" x14ac:dyDescent="0.25">
      <c r="B71" s="59"/>
      <c r="C71" s="55"/>
      <c r="D71" s="55"/>
      <c r="E71" s="55"/>
      <c r="F71" s="72" t="s">
        <v>201</v>
      </c>
      <c r="G71" s="54">
        <v>0.21</v>
      </c>
      <c r="H71" s="74">
        <f t="shared" si="14"/>
        <v>2.3888067341599362E-3</v>
      </c>
      <c r="I71" s="54">
        <v>0.06</v>
      </c>
      <c r="J71" s="74">
        <f t="shared" si="15"/>
        <v>1.1648223645893999E-3</v>
      </c>
      <c r="K71" s="74">
        <f t="shared" si="12"/>
        <v>2.5</v>
      </c>
      <c r="L71" s="55"/>
      <c r="M71" s="54"/>
      <c r="N71" s="74" t="str">
        <f t="shared" si="13"/>
        <v>-</v>
      </c>
      <c r="O71" s="55"/>
      <c r="P71" s="60"/>
    </row>
    <row r="72" spans="2:16" x14ac:dyDescent="0.25">
      <c r="B72" s="59"/>
      <c r="C72" s="55"/>
      <c r="D72" s="55"/>
      <c r="E72" s="55"/>
      <c r="F72" s="72" t="s">
        <v>202</v>
      </c>
      <c r="G72" s="78">
        <v>0.12</v>
      </c>
      <c r="H72" s="74">
        <f t="shared" si="14"/>
        <v>1.3650324195199637E-3</v>
      </c>
      <c r="I72" s="54">
        <v>0.04</v>
      </c>
      <c r="J72" s="74">
        <f t="shared" si="15"/>
        <v>7.7654824305960007E-4</v>
      </c>
      <c r="K72" s="74">
        <f t="shared" si="12"/>
        <v>2</v>
      </c>
      <c r="L72" s="55"/>
      <c r="M72" s="54">
        <v>0.17</v>
      </c>
      <c r="N72" s="74">
        <f t="shared" si="13"/>
        <v>-0.29411764705882359</v>
      </c>
      <c r="O72" s="55"/>
      <c r="P72" s="60"/>
    </row>
    <row r="73" spans="2:16" x14ac:dyDescent="0.25">
      <c r="B73" s="59"/>
      <c r="C73" s="55"/>
      <c r="D73" s="55"/>
      <c r="E73" s="55"/>
      <c r="F73" s="72" t="s">
        <v>204</v>
      </c>
      <c r="G73" s="54">
        <v>0.04</v>
      </c>
      <c r="H73" s="74">
        <f t="shared" si="14"/>
        <v>4.5501080650665453E-4</v>
      </c>
      <c r="I73" s="54">
        <v>0</v>
      </c>
      <c r="J73" s="74">
        <f t="shared" si="15"/>
        <v>0</v>
      </c>
      <c r="K73" s="74" t="str">
        <f t="shared" si="12"/>
        <v>-</v>
      </c>
      <c r="L73" s="55"/>
      <c r="M73" s="54">
        <v>0.44</v>
      </c>
      <c r="N73" s="74">
        <f t="shared" si="13"/>
        <v>-0.90909090909090906</v>
      </c>
      <c r="O73" s="55"/>
      <c r="P73" s="60"/>
    </row>
    <row r="74" spans="2:16" x14ac:dyDescent="0.25">
      <c r="B74" s="59"/>
      <c r="C74" s="55"/>
      <c r="D74" s="55"/>
      <c r="E74" s="55"/>
      <c r="F74" s="72" t="s">
        <v>205</v>
      </c>
      <c r="G74" s="54">
        <v>0.03</v>
      </c>
      <c r="H74" s="74">
        <f t="shared" si="14"/>
        <v>3.4125810487999091E-4</v>
      </c>
      <c r="I74" s="54">
        <v>0</v>
      </c>
      <c r="J74" s="74">
        <f t="shared" si="15"/>
        <v>0</v>
      </c>
      <c r="K74" s="74" t="str">
        <f t="shared" si="12"/>
        <v>-</v>
      </c>
      <c r="L74" s="55"/>
      <c r="M74" s="54"/>
      <c r="N74" s="74" t="str">
        <f t="shared" si="13"/>
        <v>-</v>
      </c>
      <c r="O74" s="55"/>
      <c r="P74" s="60"/>
    </row>
    <row r="75" spans="2:16" x14ac:dyDescent="0.25">
      <c r="B75" s="59"/>
      <c r="C75" s="55"/>
      <c r="D75" s="55"/>
      <c r="E75" s="55"/>
      <c r="F75" s="72" t="s">
        <v>206</v>
      </c>
      <c r="G75" s="54">
        <v>0.03</v>
      </c>
      <c r="H75" s="74">
        <f t="shared" si="14"/>
        <v>3.4125810487999091E-4</v>
      </c>
      <c r="I75" s="54">
        <v>0.01</v>
      </c>
      <c r="J75" s="74">
        <f t="shared" si="15"/>
        <v>1.9413706076490002E-4</v>
      </c>
      <c r="K75" s="74">
        <f t="shared" si="12"/>
        <v>2</v>
      </c>
      <c r="L75" s="55"/>
      <c r="M75" s="54">
        <v>0.06</v>
      </c>
      <c r="N75" s="74">
        <f t="shared" si="13"/>
        <v>-0.5</v>
      </c>
      <c r="O75" s="55"/>
      <c r="P75" s="60"/>
    </row>
    <row r="76" spans="2:16" x14ac:dyDescent="0.25">
      <c r="B76" s="59"/>
      <c r="C76" s="55"/>
      <c r="D76" s="55"/>
      <c r="E76" s="55"/>
      <c r="F76" s="72" t="s">
        <v>207</v>
      </c>
      <c r="G76" s="54">
        <v>0.02</v>
      </c>
      <c r="H76" s="74">
        <f t="shared" si="14"/>
        <v>2.2750540325332727E-4</v>
      </c>
      <c r="I76" s="54">
        <v>0</v>
      </c>
      <c r="J76" s="74">
        <f t="shared" si="15"/>
        <v>0</v>
      </c>
      <c r="K76" s="74" t="str">
        <f t="shared" si="12"/>
        <v>-</v>
      </c>
      <c r="L76" s="55"/>
      <c r="M76" s="54">
        <v>0.03</v>
      </c>
      <c r="N76" s="74">
        <f t="shared" si="13"/>
        <v>-0.33333333333333326</v>
      </c>
      <c r="O76" s="55"/>
      <c r="P76" s="60"/>
    </row>
    <row r="77" spans="2:16" x14ac:dyDescent="0.25">
      <c r="B77" s="59"/>
      <c r="C77" s="55"/>
      <c r="D77" s="55"/>
      <c r="E77" s="55"/>
      <c r="F77" s="72" t="s">
        <v>207</v>
      </c>
      <c r="G77" s="54">
        <v>0.01</v>
      </c>
      <c r="H77" s="74">
        <f t="shared" si="14"/>
        <v>1.1375270162666363E-4</v>
      </c>
      <c r="I77" s="54">
        <v>0</v>
      </c>
      <c r="J77" s="74">
        <f t="shared" si="15"/>
        <v>0</v>
      </c>
      <c r="K77" s="74" t="str">
        <f t="shared" si="12"/>
        <v>-</v>
      </c>
      <c r="L77" s="55"/>
      <c r="M77" s="54"/>
      <c r="N77" s="74" t="str">
        <f t="shared" si="13"/>
        <v>-</v>
      </c>
      <c r="O77" s="55"/>
      <c r="P77" s="60"/>
    </row>
    <row r="78" spans="2:16" x14ac:dyDescent="0.25">
      <c r="B78" s="59"/>
      <c r="C78" s="55"/>
      <c r="D78" s="55"/>
      <c r="E78" s="55"/>
      <c r="F78" s="72" t="s">
        <v>60</v>
      </c>
      <c r="G78" s="54">
        <f>+G15-SUM(G68:G77)</f>
        <v>9.9999999999909051E-3</v>
      </c>
      <c r="H78" s="74">
        <f t="shared" si="14"/>
        <v>1.1375270162656019E-4</v>
      </c>
      <c r="I78" s="54">
        <f>+I15-SUM(I68:I77)</f>
        <v>1.7600000000000051</v>
      </c>
      <c r="J78" s="74">
        <f t="shared" si="15"/>
        <v>3.4168122694622501E-2</v>
      </c>
      <c r="K78" s="74">
        <f t="shared" si="12"/>
        <v>-0.99431818181818699</v>
      </c>
      <c r="L78" s="55"/>
      <c r="M78" s="54">
        <f>+M15-SUM(M68:M77)</f>
        <v>1.8700000000000045</v>
      </c>
      <c r="N78" s="74">
        <f t="shared" si="13"/>
        <v>-0.99465240641711716</v>
      </c>
      <c r="O78" s="55"/>
      <c r="P78" s="60"/>
    </row>
    <row r="79" spans="2:16" x14ac:dyDescent="0.25">
      <c r="B79" s="59"/>
      <c r="C79" s="55"/>
      <c r="D79" s="55"/>
      <c r="E79" s="55"/>
      <c r="F79" s="67" t="s">
        <v>49</v>
      </c>
      <c r="G79" s="69">
        <f>+SUM(G80:G90)</f>
        <v>129.26</v>
      </c>
      <c r="H79" s="69"/>
      <c r="I79" s="69">
        <f>+SUM(I80:I90)</f>
        <v>233.6</v>
      </c>
      <c r="J79" s="69"/>
      <c r="K79" s="75">
        <f t="shared" si="12"/>
        <v>-0.44666095890410962</v>
      </c>
      <c r="L79" s="55"/>
      <c r="M79" s="69">
        <f>+SUM(M80:M90)</f>
        <v>97.97999999999999</v>
      </c>
      <c r="N79" s="75">
        <f t="shared" si="13"/>
        <v>0.31924882629107976</v>
      </c>
      <c r="O79" s="55"/>
      <c r="P79" s="60"/>
    </row>
    <row r="80" spans="2:16" x14ac:dyDescent="0.25">
      <c r="B80" s="59"/>
      <c r="C80" s="55"/>
      <c r="D80" s="55"/>
      <c r="E80" s="55"/>
      <c r="F80" s="72" t="s">
        <v>99</v>
      </c>
      <c r="G80" s="54">
        <v>48.03</v>
      </c>
      <c r="H80" s="74">
        <f>+G80/G$79</f>
        <v>0.37157666718242305</v>
      </c>
      <c r="I80" s="54">
        <v>127.59</v>
      </c>
      <c r="J80" s="74">
        <f>+I80/I$79</f>
        <v>0.54619006849315066</v>
      </c>
      <c r="K80" s="74">
        <f t="shared" si="12"/>
        <v>-0.62355984011286147</v>
      </c>
      <c r="L80" s="55"/>
      <c r="M80" s="54">
        <v>53.77</v>
      </c>
      <c r="N80" s="74">
        <f t="shared" si="13"/>
        <v>-0.1067509763808816</v>
      </c>
      <c r="O80" s="55"/>
      <c r="P80" s="60"/>
    </row>
    <row r="81" spans="2:16" x14ac:dyDescent="0.25">
      <c r="B81" s="59"/>
      <c r="C81" s="55"/>
      <c r="D81" s="55"/>
      <c r="E81" s="55"/>
      <c r="F81" s="72" t="s">
        <v>105</v>
      </c>
      <c r="G81" s="54">
        <v>46.41</v>
      </c>
      <c r="H81" s="74">
        <f t="shared" ref="H81:H90" si="16">+G81/G$79</f>
        <v>0.35904378771468359</v>
      </c>
      <c r="I81" s="54">
        <v>9.89</v>
      </c>
      <c r="J81" s="74">
        <f t="shared" ref="J81:J90" si="17">+I81/I$79</f>
        <v>4.2337328767123289E-2</v>
      </c>
      <c r="K81" s="74">
        <f t="shared" si="12"/>
        <v>3.6926188068756316</v>
      </c>
      <c r="L81" s="55"/>
      <c r="M81" s="54">
        <v>6.48</v>
      </c>
      <c r="N81" s="74">
        <f t="shared" si="13"/>
        <v>6.1620370370370363</v>
      </c>
      <c r="O81" s="55"/>
      <c r="P81" s="60"/>
    </row>
    <row r="82" spans="2:16" x14ac:dyDescent="0.25">
      <c r="B82" s="59"/>
      <c r="C82" s="55"/>
      <c r="D82" s="55"/>
      <c r="E82" s="55"/>
      <c r="F82" s="72" t="s">
        <v>106</v>
      </c>
      <c r="G82" s="54">
        <v>23.05</v>
      </c>
      <c r="H82" s="74">
        <f t="shared" si="16"/>
        <v>0.17832276032802105</v>
      </c>
      <c r="I82" s="54">
        <v>11.28</v>
      </c>
      <c r="J82" s="74">
        <f t="shared" si="17"/>
        <v>4.8287671232876708E-2</v>
      </c>
      <c r="K82" s="74">
        <f t="shared" si="12"/>
        <v>1.043439716312057</v>
      </c>
      <c r="L82" s="55"/>
      <c r="M82" s="54">
        <v>13.73</v>
      </c>
      <c r="N82" s="74">
        <f t="shared" si="13"/>
        <v>0.67880553532410781</v>
      </c>
      <c r="O82" s="55"/>
      <c r="P82" s="60"/>
    </row>
    <row r="83" spans="2:16" x14ac:dyDescent="0.25">
      <c r="B83" s="59"/>
      <c r="C83" s="55"/>
      <c r="D83" s="55"/>
      <c r="E83" s="55"/>
      <c r="F83" s="72" t="s">
        <v>143</v>
      </c>
      <c r="G83" s="54">
        <v>4.59</v>
      </c>
      <c r="H83" s="74">
        <f t="shared" si="16"/>
        <v>3.5509825158595083E-2</v>
      </c>
      <c r="I83" s="54">
        <v>6.61</v>
      </c>
      <c r="J83" s="74">
        <f t="shared" si="17"/>
        <v>2.8296232876712332E-2</v>
      </c>
      <c r="K83" s="74">
        <f t="shared" si="12"/>
        <v>-0.30559757942511356</v>
      </c>
      <c r="L83" s="55"/>
      <c r="M83" s="54">
        <v>4.88</v>
      </c>
      <c r="N83" s="74">
        <f t="shared" si="13"/>
        <v>-5.942622950819676E-2</v>
      </c>
      <c r="O83" s="55"/>
      <c r="P83" s="60"/>
    </row>
    <row r="84" spans="2:16" x14ac:dyDescent="0.25">
      <c r="B84" s="59"/>
      <c r="C84" s="55"/>
      <c r="D84" s="55"/>
      <c r="E84" s="55"/>
      <c r="F84" s="72" t="s">
        <v>103</v>
      </c>
      <c r="G84" s="54">
        <v>3.32</v>
      </c>
      <c r="H84" s="74">
        <f t="shared" si="16"/>
        <v>2.5684666563515396E-2</v>
      </c>
      <c r="I84" s="54">
        <v>1.28</v>
      </c>
      <c r="J84" s="74">
        <f t="shared" si="17"/>
        <v>5.4794520547945206E-3</v>
      </c>
      <c r="K84" s="74">
        <f t="shared" si="12"/>
        <v>1.59375</v>
      </c>
      <c r="L84" s="55"/>
      <c r="M84" s="54">
        <v>12.2</v>
      </c>
      <c r="N84" s="74">
        <f t="shared" si="13"/>
        <v>-0.72786885245901645</v>
      </c>
      <c r="O84" s="55"/>
      <c r="P84" s="60"/>
    </row>
    <row r="85" spans="2:16" x14ac:dyDescent="0.25">
      <c r="B85" s="59"/>
      <c r="C85" s="55"/>
      <c r="D85" s="55"/>
      <c r="E85" s="55"/>
      <c r="F85" s="72" t="s">
        <v>100</v>
      </c>
      <c r="G85" s="54">
        <v>2.91</v>
      </c>
      <c r="H85" s="74">
        <f t="shared" si="16"/>
        <v>2.2512764969828257E-2</v>
      </c>
      <c r="I85" s="54">
        <v>46.5</v>
      </c>
      <c r="J85" s="74">
        <f t="shared" si="17"/>
        <v>0.1990582191780822</v>
      </c>
      <c r="K85" s="74">
        <f t="shared" si="12"/>
        <v>-0.93741935483870964</v>
      </c>
      <c r="L85" s="55"/>
      <c r="M85" s="54"/>
      <c r="N85" s="74" t="str">
        <f t="shared" si="13"/>
        <v>-</v>
      </c>
      <c r="O85" s="55"/>
      <c r="P85" s="60"/>
    </row>
    <row r="86" spans="2:16" x14ac:dyDescent="0.25">
      <c r="B86" s="59"/>
      <c r="C86" s="55"/>
      <c r="D86" s="55"/>
      <c r="E86" s="55"/>
      <c r="F86" s="72" t="s">
        <v>194</v>
      </c>
      <c r="G86" s="54">
        <v>0.85</v>
      </c>
      <c r="H86" s="74">
        <f t="shared" si="16"/>
        <v>6.5758935478879782E-3</v>
      </c>
      <c r="I86" s="54"/>
      <c r="J86" s="74">
        <f t="shared" si="17"/>
        <v>0</v>
      </c>
      <c r="K86" s="74" t="str">
        <f t="shared" si="12"/>
        <v>-</v>
      </c>
      <c r="L86" s="55"/>
      <c r="M86" s="54">
        <v>4.83</v>
      </c>
      <c r="N86" s="74">
        <f t="shared" si="13"/>
        <v>-0.824016563146998</v>
      </c>
      <c r="O86" s="55"/>
      <c r="P86" s="60"/>
    </row>
    <row r="87" spans="2:16" x14ac:dyDescent="0.25">
      <c r="B87" s="59"/>
      <c r="C87" s="55"/>
      <c r="D87" s="55"/>
      <c r="E87" s="55"/>
      <c r="F87" s="72" t="s">
        <v>196</v>
      </c>
      <c r="G87" s="54">
        <v>0.09</v>
      </c>
      <c r="H87" s="74">
        <f t="shared" si="16"/>
        <v>6.9627108154108003E-4</v>
      </c>
      <c r="I87" s="54">
        <v>0.34</v>
      </c>
      <c r="J87" s="74">
        <f t="shared" si="17"/>
        <v>1.4554794520547946E-3</v>
      </c>
      <c r="K87" s="74">
        <f t="shared" si="12"/>
        <v>-0.73529411764705888</v>
      </c>
      <c r="L87" s="55"/>
      <c r="M87" s="54">
        <v>1.24</v>
      </c>
      <c r="N87" s="74">
        <f t="shared" si="13"/>
        <v>-0.92741935483870974</v>
      </c>
      <c r="O87" s="55"/>
      <c r="P87" s="60"/>
    </row>
    <row r="88" spans="2:16" x14ac:dyDescent="0.25">
      <c r="B88" s="59"/>
      <c r="C88" s="55"/>
      <c r="D88" s="55"/>
      <c r="E88" s="55"/>
      <c r="F88" s="72" t="s">
        <v>208</v>
      </c>
      <c r="G88" s="54">
        <v>0.02</v>
      </c>
      <c r="H88" s="74">
        <f t="shared" si="16"/>
        <v>1.547269070091289E-4</v>
      </c>
      <c r="I88" s="54">
        <v>0</v>
      </c>
      <c r="J88" s="74">
        <f t="shared" si="17"/>
        <v>0</v>
      </c>
      <c r="K88" s="74" t="str">
        <f t="shared" si="12"/>
        <v>-</v>
      </c>
      <c r="L88" s="55"/>
      <c r="M88" s="54"/>
      <c r="N88" s="74" t="str">
        <f t="shared" si="13"/>
        <v>-</v>
      </c>
      <c r="O88" s="55"/>
      <c r="P88" s="60"/>
    </row>
    <row r="89" spans="2:16" x14ac:dyDescent="0.25">
      <c r="B89" s="59"/>
      <c r="C89" s="55"/>
      <c r="D89" s="55"/>
      <c r="E89" s="55"/>
      <c r="F89" s="72"/>
      <c r="G89" s="54"/>
      <c r="H89" s="74">
        <f t="shared" si="16"/>
        <v>0</v>
      </c>
      <c r="I89" s="54"/>
      <c r="J89" s="74">
        <f t="shared" si="17"/>
        <v>0</v>
      </c>
      <c r="K89" s="74" t="str">
        <f t="shared" si="12"/>
        <v>-</v>
      </c>
      <c r="L89" s="55"/>
      <c r="M89" s="54"/>
      <c r="N89" s="74" t="str">
        <f t="shared" si="13"/>
        <v>-</v>
      </c>
      <c r="O89" s="55"/>
      <c r="P89" s="60"/>
    </row>
    <row r="90" spans="2:16" x14ac:dyDescent="0.25">
      <c r="B90" s="59"/>
      <c r="C90" s="55"/>
      <c r="D90" s="55"/>
      <c r="E90" s="55"/>
      <c r="F90" s="72" t="s">
        <v>60</v>
      </c>
      <c r="G90" s="54">
        <f>+G27-SUM(G80:G89)</f>
        <v>-1.0000000000019327E-2</v>
      </c>
      <c r="H90" s="74">
        <f t="shared" si="16"/>
        <v>-7.7363453504713964E-5</v>
      </c>
      <c r="I90" s="54">
        <f>+I27-SUM(I80:I89)</f>
        <v>30.109999999999957</v>
      </c>
      <c r="J90" s="74">
        <f t="shared" si="17"/>
        <v>0.1288955479452053</v>
      </c>
      <c r="K90" s="74">
        <f t="shared" si="12"/>
        <v>-1.0003321155762213</v>
      </c>
      <c r="L90" s="55"/>
      <c r="M90" s="54">
        <f>+M27-SUM(M80:M89)</f>
        <v>0.84999999999999432</v>
      </c>
      <c r="N90" s="74">
        <f t="shared" si="13"/>
        <v>-1.0117647058823758</v>
      </c>
      <c r="O90" s="55"/>
      <c r="P90" s="60"/>
    </row>
    <row r="91" spans="2:16" x14ac:dyDescent="0.25">
      <c r="B91" s="59"/>
      <c r="C91" s="55"/>
      <c r="D91" s="55"/>
      <c r="E91" s="55"/>
      <c r="F91" s="67" t="s">
        <v>11</v>
      </c>
      <c r="G91" s="69">
        <f>+G79+G67</f>
        <v>217.17</v>
      </c>
      <c r="H91" s="69"/>
      <c r="I91" s="69">
        <f>+I79+I67</f>
        <v>285.11</v>
      </c>
      <c r="J91" s="69"/>
      <c r="K91" s="75">
        <f t="shared" si="12"/>
        <v>-0.23829399179264155</v>
      </c>
      <c r="L91" s="55"/>
      <c r="M91" s="69">
        <f>+M79+M67</f>
        <v>165.3</v>
      </c>
      <c r="N91" s="75">
        <f t="shared" si="13"/>
        <v>0.31379310344827571</v>
      </c>
      <c r="O91" s="55"/>
      <c r="P91" s="60"/>
    </row>
    <row r="92" spans="2:16" x14ac:dyDescent="0.25">
      <c r="B92" s="59"/>
      <c r="C92" s="55"/>
      <c r="D92" s="55"/>
      <c r="E92" s="55"/>
      <c r="F92" s="70"/>
      <c r="G92" s="70"/>
      <c r="H92" s="70"/>
      <c r="I92" s="70"/>
      <c r="J92" s="70"/>
      <c r="K92" s="70"/>
      <c r="L92" s="55"/>
      <c r="M92" s="55"/>
      <c r="N92" s="55"/>
      <c r="O92" s="55"/>
      <c r="P92" s="60"/>
    </row>
    <row r="93" spans="2:16" x14ac:dyDescent="0.25">
      <c r="B93" s="59"/>
      <c r="C93" s="55"/>
      <c r="D93" s="55"/>
      <c r="E93" s="55"/>
      <c r="F93" s="70" t="s">
        <v>56</v>
      </c>
      <c r="G93" s="70"/>
      <c r="H93" s="70"/>
      <c r="I93" s="70"/>
      <c r="J93" s="70"/>
      <c r="K93" s="70"/>
      <c r="L93" s="55"/>
      <c r="M93" s="55"/>
      <c r="N93" s="55"/>
      <c r="O93" s="55"/>
      <c r="P93" s="60"/>
    </row>
    <row r="94" spans="2:16" x14ac:dyDescent="0.25">
      <c r="B94" s="59"/>
      <c r="C94" s="55"/>
      <c r="D94" s="55"/>
      <c r="E94" s="55"/>
      <c r="F94" s="70" t="s">
        <v>57</v>
      </c>
      <c r="G94" s="70"/>
      <c r="H94" s="70"/>
      <c r="I94" s="70"/>
      <c r="J94" s="70"/>
      <c r="K94" s="70"/>
      <c r="L94" s="55"/>
      <c r="M94" s="55"/>
      <c r="N94" s="55"/>
      <c r="O94" s="55"/>
      <c r="P94" s="60"/>
    </row>
    <row r="95" spans="2:16" x14ac:dyDescent="0.25">
      <c r="B95" s="59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60"/>
    </row>
    <row r="96" spans="2:16" x14ac:dyDescent="0.25"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4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showGridLines="0" zoomScaleNormal="100" workbookViewId="0">
      <selection activeCell="P15" sqref="P15"/>
    </sheetView>
  </sheetViews>
  <sheetFormatPr defaultColWidth="0" defaultRowHeight="0" customHeight="1" zeroHeight="1" x14ac:dyDescent="0.3"/>
  <cols>
    <col min="1" max="15" width="8.88671875" style="14" customWidth="1"/>
    <col min="16" max="16" width="40.6640625" style="14" customWidth="1"/>
    <col min="17" max="19" width="6.33203125" customWidth="1"/>
    <col min="20" max="16384" width="8.88671875" hidden="1"/>
  </cols>
  <sheetData>
    <row r="1" spans="1:19" s="2" customFormat="1" ht="9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"/>
      <c r="S1" s="1"/>
    </row>
    <row r="2" spans="1:19" s="2" customFormat="1" ht="9" customHeight="1" x14ac:dyDescent="0.2">
      <c r="A2" s="8"/>
      <c r="B2" s="9"/>
      <c r="C2" s="9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"/>
      <c r="S2" s="1"/>
    </row>
    <row r="3" spans="1:19" s="2" customFormat="1" ht="18" x14ac:dyDescent="0.2">
      <c r="A3" s="7"/>
      <c r="B3" s="10"/>
      <c r="C3" s="10"/>
      <c r="D3" s="10"/>
      <c r="E3" s="10"/>
      <c r="F3" s="10"/>
      <c r="G3" s="15"/>
      <c r="H3" s="15"/>
      <c r="I3" s="15"/>
      <c r="J3" s="15"/>
      <c r="K3" s="15"/>
      <c r="L3" s="15"/>
      <c r="M3" s="15"/>
      <c r="N3" s="15"/>
      <c r="O3" s="15"/>
      <c r="P3" s="15"/>
      <c r="Q3" s="1"/>
      <c r="S3" s="1"/>
    </row>
    <row r="4" spans="1:19" s="2" customFormat="1" ht="13.8" x14ac:dyDescent="0.3">
      <c r="A4" s="7"/>
      <c r="B4" s="7"/>
      <c r="C4" s="7"/>
      <c r="D4" s="11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1"/>
      <c r="S4" s="1"/>
    </row>
    <row r="5" spans="1:19" s="2" customFormat="1" ht="11.4" x14ac:dyDescent="0.2">
      <c r="A5" s="7"/>
      <c r="B5" s="7"/>
      <c r="C5" s="7"/>
      <c r="D5" s="7"/>
      <c r="E5" s="7"/>
      <c r="F5" s="7"/>
      <c r="G5" s="7"/>
      <c r="H5" s="7"/>
      <c r="O5" s="7"/>
      <c r="P5" s="7"/>
      <c r="Q5" s="1"/>
      <c r="S5" s="1"/>
    </row>
    <row r="6" spans="1:19" s="2" customFormat="1" ht="23.4" x14ac:dyDescent="0.45">
      <c r="A6" s="7"/>
      <c r="B6" s="7"/>
      <c r="C6" s="7"/>
      <c r="D6" s="7"/>
      <c r="E6" s="7"/>
      <c r="F6" s="7"/>
      <c r="G6" s="7"/>
      <c r="H6" s="7"/>
      <c r="I6" s="19"/>
      <c r="J6" s="19"/>
      <c r="K6" s="19" t="s">
        <v>2</v>
      </c>
      <c r="L6" s="19"/>
      <c r="M6" s="19"/>
      <c r="N6" s="19"/>
      <c r="O6" s="7"/>
      <c r="P6" s="7"/>
      <c r="Q6" s="1"/>
      <c r="S6" s="1"/>
    </row>
    <row r="7" spans="1:19" s="2" customFormat="1" ht="22.8" x14ac:dyDescent="0.4">
      <c r="A7" s="7"/>
      <c r="B7" s="7"/>
      <c r="C7" s="7"/>
      <c r="D7" s="7"/>
      <c r="E7" s="7"/>
      <c r="F7" s="7"/>
      <c r="G7" s="7"/>
      <c r="H7" s="7"/>
      <c r="K7" s="20"/>
      <c r="L7" s="20"/>
      <c r="O7" s="7"/>
      <c r="P7" s="7"/>
      <c r="Q7" s="1"/>
      <c r="S7" s="1"/>
    </row>
    <row r="8" spans="1:19" s="2" customFormat="1" ht="22.8" x14ac:dyDescent="0.4">
      <c r="A8" s="7"/>
      <c r="B8" s="7"/>
      <c r="C8" s="7"/>
      <c r="D8" s="7"/>
      <c r="E8" s="7"/>
      <c r="F8" s="7"/>
      <c r="G8" s="7"/>
      <c r="H8" s="7"/>
      <c r="K8" s="21" t="s">
        <v>1</v>
      </c>
      <c r="L8" s="22"/>
      <c r="O8" s="7"/>
      <c r="P8" s="7"/>
      <c r="Q8" s="1"/>
      <c r="S8" s="1"/>
    </row>
    <row r="9" spans="1:19" s="2" customFormat="1" ht="20.399999999999999" customHeight="1" x14ac:dyDescent="0.3">
      <c r="A9" s="7"/>
      <c r="B9" s="7"/>
      <c r="C9" s="7"/>
      <c r="D9" s="7"/>
      <c r="E9" s="7"/>
      <c r="F9" s="7"/>
      <c r="G9" s="16"/>
      <c r="H9" s="16"/>
      <c r="K9" s="23" t="s">
        <v>3</v>
      </c>
      <c r="L9" s="24"/>
      <c r="O9" s="16"/>
      <c r="P9" s="16"/>
      <c r="Q9" s="3"/>
      <c r="R9" s="4"/>
      <c r="S9" s="1"/>
    </row>
    <row r="10" spans="1:19" s="2" customFormat="1" ht="20.399999999999999" customHeight="1" x14ac:dyDescent="0.3">
      <c r="A10" s="7"/>
      <c r="B10" s="7"/>
      <c r="C10" s="7"/>
      <c r="D10" s="7"/>
      <c r="E10" s="7"/>
      <c r="F10" s="7"/>
      <c r="G10" s="15"/>
      <c r="H10" s="15"/>
      <c r="K10" s="23" t="s">
        <v>4</v>
      </c>
      <c r="L10" s="24"/>
      <c r="O10" s="15"/>
      <c r="P10" s="15"/>
      <c r="Q10" s="5"/>
      <c r="R10" s="6"/>
      <c r="S10" s="1"/>
    </row>
    <row r="11" spans="1:19" s="2" customFormat="1" ht="20.399999999999999" customHeight="1" x14ac:dyDescent="0.3">
      <c r="A11" s="7"/>
      <c r="B11" s="7"/>
      <c r="C11" s="7"/>
      <c r="D11" s="7"/>
      <c r="E11" s="7"/>
      <c r="F11" s="7"/>
      <c r="G11" s="17"/>
      <c r="H11" s="17"/>
      <c r="I11" s="25"/>
      <c r="J11" s="25"/>
      <c r="K11" s="23" t="s">
        <v>5</v>
      </c>
      <c r="L11" s="24"/>
      <c r="M11" s="25"/>
      <c r="O11" s="17"/>
      <c r="P11" s="17"/>
      <c r="Q11" s="1"/>
      <c r="S11" s="1"/>
    </row>
    <row r="12" spans="1:19" s="2" customFormat="1" ht="20.399999999999999" customHeight="1" x14ac:dyDescent="0.3">
      <c r="A12" s="7"/>
      <c r="B12" s="7"/>
      <c r="C12" s="7"/>
      <c r="D12" s="7"/>
      <c r="E12" s="7"/>
      <c r="F12" s="7"/>
      <c r="G12" s="18"/>
      <c r="H12" s="18"/>
      <c r="J12" s="25"/>
      <c r="K12" s="23" t="s">
        <v>6</v>
      </c>
      <c r="L12" s="24"/>
      <c r="M12" s="25"/>
      <c r="O12" s="18"/>
      <c r="P12" s="18"/>
      <c r="Q12" s="1"/>
      <c r="S12" s="1"/>
    </row>
    <row r="13" spans="1:19" s="2" customFormat="1" ht="20.399999999999999" customHeight="1" x14ac:dyDescent="0.3">
      <c r="A13" s="7"/>
      <c r="B13" s="7"/>
      <c r="C13" s="7"/>
      <c r="D13" s="7"/>
      <c r="E13" s="7"/>
      <c r="F13" s="7"/>
      <c r="G13" s="7"/>
      <c r="H13" s="7"/>
      <c r="I13" s="25"/>
      <c r="J13" s="25"/>
      <c r="K13" s="23" t="s">
        <v>7</v>
      </c>
      <c r="L13" s="25"/>
      <c r="M13" s="25"/>
      <c r="O13" s="7"/>
      <c r="P13" s="7"/>
      <c r="Q13" s="1"/>
      <c r="S13" s="1"/>
    </row>
    <row r="14" spans="1:19" s="2" customFormat="1" ht="20.399999999999999" customHeight="1" x14ac:dyDescent="0.3">
      <c r="A14" s="7"/>
      <c r="B14" s="7"/>
      <c r="C14" s="7"/>
      <c r="D14" s="7"/>
      <c r="E14" s="7"/>
      <c r="F14" s="7"/>
      <c r="G14" s="7"/>
      <c r="H14" s="7"/>
      <c r="I14" s="25"/>
      <c r="J14" s="25"/>
      <c r="K14" s="23" t="s">
        <v>8</v>
      </c>
      <c r="L14" s="25"/>
      <c r="M14" s="25"/>
      <c r="O14" s="7"/>
      <c r="P14" s="7"/>
      <c r="Q14" s="1"/>
      <c r="S14" s="1"/>
    </row>
    <row r="15" spans="1:19" s="2" customFormat="1" ht="20.399999999999999" customHeight="1" x14ac:dyDescent="0.3">
      <c r="A15" s="7"/>
      <c r="B15" s="7"/>
      <c r="C15" s="7"/>
      <c r="D15" s="7"/>
      <c r="E15" s="7"/>
      <c r="F15" s="7"/>
      <c r="G15" s="7"/>
      <c r="H15" s="7"/>
      <c r="I15" s="25"/>
      <c r="J15" s="25"/>
      <c r="K15" s="23" t="s">
        <v>9</v>
      </c>
      <c r="L15" s="25"/>
      <c r="M15" s="25"/>
      <c r="O15" s="7"/>
      <c r="P15" s="7"/>
      <c r="Q15" s="1"/>
      <c r="S15" s="1"/>
    </row>
    <row r="16" spans="1:19" s="2" customFormat="1" ht="20.399999999999999" customHeight="1" x14ac:dyDescent="0.3">
      <c r="A16" s="7"/>
      <c r="B16" s="7"/>
      <c r="C16" s="7"/>
      <c r="D16" s="7"/>
      <c r="E16" s="7"/>
      <c r="F16" s="7"/>
      <c r="G16" s="7"/>
      <c r="H16" s="7"/>
      <c r="I16" s="25"/>
      <c r="J16" s="25"/>
      <c r="K16" s="23" t="s">
        <v>10</v>
      </c>
      <c r="L16" s="25"/>
      <c r="M16" s="25"/>
      <c r="O16" s="7"/>
      <c r="P16" s="7"/>
      <c r="Q16" s="1"/>
      <c r="S16" s="1"/>
    </row>
    <row r="17" spans="1:19" s="2" customFormat="1" ht="14.4" x14ac:dyDescent="0.3">
      <c r="A17" s="7"/>
      <c r="B17" s="7"/>
      <c r="C17" s="7"/>
      <c r="D17" s="7"/>
      <c r="E17" s="7"/>
      <c r="F17" s="7"/>
      <c r="G17" s="7"/>
      <c r="H17" s="7"/>
      <c r="I17" s="25"/>
      <c r="J17" s="25"/>
      <c r="K17"/>
      <c r="L17" s="25"/>
      <c r="M17" s="25"/>
      <c r="O17" s="7"/>
      <c r="P17" s="12"/>
      <c r="Q17" s="1"/>
      <c r="S17" s="1"/>
    </row>
    <row r="18" spans="1:19" s="2" customFormat="1" ht="14.4" x14ac:dyDescent="0.3">
      <c r="A18" s="7"/>
      <c r="B18" s="7"/>
      <c r="C18" s="7"/>
      <c r="D18" s="7"/>
      <c r="E18" s="7"/>
      <c r="F18" s="7"/>
      <c r="G18" s="7"/>
      <c r="H18" s="7"/>
      <c r="I18" s="25"/>
      <c r="J18" s="25"/>
      <c r="K18"/>
      <c r="L18" s="25"/>
      <c r="M18" s="25"/>
      <c r="O18" s="7"/>
      <c r="P18" s="7"/>
      <c r="Q18" s="1"/>
      <c r="S18" s="1"/>
    </row>
    <row r="19" spans="1:19" s="2" customFormat="1" ht="13.8" x14ac:dyDescent="0.2">
      <c r="A19" s="7"/>
      <c r="B19" s="7"/>
      <c r="C19" s="7"/>
      <c r="D19" s="7"/>
      <c r="E19" s="7"/>
      <c r="F19" s="7"/>
      <c r="G19" s="13"/>
      <c r="H19" s="13"/>
      <c r="I19" s="25"/>
      <c r="J19" s="25"/>
      <c r="K19" s="25"/>
      <c r="L19" s="25"/>
      <c r="M19" s="25"/>
      <c r="O19" s="13"/>
      <c r="P19" s="13"/>
      <c r="Q19" s="1"/>
      <c r="S19" s="1"/>
    </row>
    <row r="20" spans="1:19" s="2" customFormat="1" ht="11.4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"/>
      <c r="S20" s="1"/>
    </row>
    <row r="21" spans="1:19" s="2" customFormat="1" ht="11.4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"/>
      <c r="S21" s="1"/>
    </row>
    <row r="22" spans="1:19" s="2" customFormat="1" ht="11.4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"/>
      <c r="S22" s="1"/>
    </row>
    <row r="23" spans="1:19" s="2" customFormat="1" ht="11.4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"/>
      <c r="S23" s="1"/>
    </row>
    <row r="24" spans="1:19" s="2" customFormat="1" ht="11.4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"/>
      <c r="S24" s="1"/>
    </row>
    <row r="25" spans="1:19" s="2" customFormat="1" ht="11.4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"/>
      <c r="S25" s="1"/>
    </row>
    <row r="26" spans="1:19" s="2" customFormat="1" ht="11.4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"/>
      <c r="S26" s="1"/>
    </row>
    <row r="27" spans="1:19" s="2" customFormat="1" ht="11.4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"/>
      <c r="S27" s="1"/>
    </row>
    <row r="28" spans="1:19" s="2" customFormat="1" ht="11.4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"/>
      <c r="S28" s="1"/>
    </row>
    <row r="29" spans="1:19" s="2" customFormat="1" ht="11.4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"/>
      <c r="S29" s="1"/>
    </row>
    <row r="30" spans="1:19" s="2" customFormat="1" ht="11.4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"/>
      <c r="S30" s="1"/>
    </row>
    <row r="31" spans="1:19" s="2" customFormat="1" ht="11.4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"/>
      <c r="S31" s="1"/>
    </row>
    <row r="32" spans="1:19" s="2" customFormat="1" ht="11.4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"/>
      <c r="S32" s="1"/>
    </row>
    <row r="33" spans="1:19" s="2" customFormat="1" ht="11.4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"/>
      <c r="S33" s="1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'C:\juan\SALUD\03. Carpeta de trabajo\[Plantilla_Ejecución presupuestal 2018.xlsx]Tablas'!#REF!</xm:f>
          </x14:formula1>
          <xm:sqref>D2 K9:K17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96"/>
  <sheetViews>
    <sheetView showGridLines="0" topLeftCell="B1" zoomScale="85" zoomScaleNormal="85" workbookViewId="0">
      <selection activeCell="J10" sqref="J10:O35"/>
    </sheetView>
  </sheetViews>
  <sheetFormatPr defaultColWidth="0" defaultRowHeight="12" x14ac:dyDescent="0.25"/>
  <cols>
    <col min="1" max="1" width="11.6640625" style="26" customWidth="1"/>
    <col min="2" max="2" width="4.44140625" style="26" customWidth="1"/>
    <col min="3" max="3" width="23.88671875" style="26" customWidth="1"/>
    <col min="4" max="10" width="12.6640625" style="26" customWidth="1"/>
    <col min="11" max="11" width="22.33203125" style="26" customWidth="1"/>
    <col min="12" max="14" width="12.6640625" style="26" customWidth="1"/>
    <col min="15" max="15" width="10" style="26" customWidth="1"/>
    <col min="16" max="16" width="12.6640625" style="26" customWidth="1"/>
    <col min="17" max="17" width="11.6640625" style="26" customWidth="1"/>
    <col min="18" max="23" width="0" style="26" hidden="1" customWidth="1"/>
    <col min="24" max="16384" width="11.44140625" style="26" hidden="1"/>
  </cols>
  <sheetData>
    <row r="1" spans="2:16" ht="9" customHeight="1" x14ac:dyDescent="0.3">
      <c r="J1" s="27"/>
      <c r="K1" s="27"/>
      <c r="L1" s="27"/>
    </row>
    <row r="2" spans="2:16" x14ac:dyDescent="0.25">
      <c r="B2" s="90" t="s">
        <v>209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2:16" x14ac:dyDescent="0.2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2:16" x14ac:dyDescent="0.25">
      <c r="B4" s="28"/>
      <c r="D4" s="28"/>
      <c r="I4" s="28"/>
      <c r="M4" s="28"/>
    </row>
    <row r="5" spans="2:16" x14ac:dyDescent="0.25">
      <c r="B5" s="28"/>
      <c r="D5" s="28"/>
      <c r="I5" s="28"/>
      <c r="M5" s="28"/>
    </row>
    <row r="6" spans="2:16" x14ac:dyDescent="0.25">
      <c r="B6" s="29" t="s">
        <v>65</v>
      </c>
    </row>
    <row r="7" spans="2:16" x14ac:dyDescent="0.25"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</row>
    <row r="8" spans="2:16" x14ac:dyDescent="0.25">
      <c r="B8" s="59"/>
      <c r="C8" s="55"/>
      <c r="D8" s="55"/>
      <c r="E8" s="55"/>
      <c r="F8" s="65"/>
      <c r="G8" s="65"/>
      <c r="H8" s="65"/>
      <c r="I8" s="65"/>
      <c r="J8" s="55"/>
      <c r="K8" s="55"/>
      <c r="L8" s="55"/>
      <c r="M8" s="65"/>
      <c r="N8" s="65"/>
      <c r="O8" s="65"/>
      <c r="P8" s="60"/>
    </row>
    <row r="9" spans="2:16" x14ac:dyDescent="0.25">
      <c r="B9" s="59"/>
      <c r="C9" s="65" t="s">
        <v>46</v>
      </c>
      <c r="D9" s="65"/>
      <c r="E9" s="65"/>
      <c r="F9" s="65"/>
      <c r="G9" s="65"/>
      <c r="H9" s="65"/>
      <c r="I9" s="70"/>
      <c r="J9" s="55"/>
      <c r="K9" s="55"/>
      <c r="L9" s="55"/>
      <c r="M9" s="70"/>
      <c r="N9" s="70"/>
      <c r="O9" s="70"/>
      <c r="P9" s="60"/>
    </row>
    <row r="10" spans="2:16" x14ac:dyDescent="0.25">
      <c r="B10" s="59"/>
      <c r="C10" s="70"/>
      <c r="D10" s="70"/>
      <c r="E10" s="70"/>
      <c r="F10" s="70"/>
      <c r="G10" s="70"/>
      <c r="H10" s="70"/>
      <c r="I10" s="70"/>
      <c r="J10" s="91" t="s">
        <v>222</v>
      </c>
      <c r="K10" s="91"/>
      <c r="L10" s="91"/>
      <c r="M10" s="91"/>
      <c r="N10" s="91"/>
      <c r="O10" s="91"/>
      <c r="P10" s="60"/>
    </row>
    <row r="11" spans="2:16" x14ac:dyDescent="0.25">
      <c r="B11" s="59"/>
      <c r="C11" s="91" t="s">
        <v>221</v>
      </c>
      <c r="D11" s="91"/>
      <c r="E11" s="91"/>
      <c r="F11" s="91"/>
      <c r="G11" s="91"/>
      <c r="H11" s="91"/>
      <c r="I11" s="70"/>
      <c r="J11" s="89" t="s">
        <v>54</v>
      </c>
      <c r="K11" s="89"/>
      <c r="L11" s="89"/>
      <c r="M11" s="89"/>
      <c r="N11" s="89"/>
      <c r="O11" s="89"/>
      <c r="P11" s="60"/>
    </row>
    <row r="12" spans="2:16" x14ac:dyDescent="0.25">
      <c r="B12" s="59"/>
      <c r="C12" s="89" t="s">
        <v>54</v>
      </c>
      <c r="D12" s="89"/>
      <c r="E12" s="89"/>
      <c r="F12" s="89"/>
      <c r="G12" s="89"/>
      <c r="H12" s="89"/>
      <c r="I12" s="70"/>
      <c r="J12" s="61"/>
      <c r="K12" s="61"/>
      <c r="L12" s="61"/>
      <c r="M12" s="70"/>
      <c r="N12" s="70"/>
      <c r="O12" s="70"/>
      <c r="P12" s="60"/>
    </row>
    <row r="13" spans="2:16" x14ac:dyDescent="0.25">
      <c r="B13" s="59"/>
      <c r="C13" s="71"/>
      <c r="D13" s="71"/>
      <c r="E13" s="71"/>
      <c r="F13" s="71"/>
      <c r="G13" s="71"/>
      <c r="H13" s="71"/>
      <c r="I13" s="70"/>
      <c r="J13" s="61"/>
      <c r="K13" s="61"/>
      <c r="L13" s="61"/>
      <c r="M13" s="70"/>
      <c r="N13" s="70"/>
      <c r="O13" s="70"/>
      <c r="P13" s="60"/>
    </row>
    <row r="14" spans="2:16" x14ac:dyDescent="0.25">
      <c r="B14" s="59"/>
      <c r="C14" s="68" t="s">
        <v>47</v>
      </c>
      <c r="D14" s="68" t="s">
        <v>51</v>
      </c>
      <c r="E14" s="68" t="s">
        <v>50</v>
      </c>
      <c r="F14" s="68" t="s">
        <v>52</v>
      </c>
      <c r="G14" s="68" t="s">
        <v>50</v>
      </c>
      <c r="H14" s="68" t="s">
        <v>53</v>
      </c>
      <c r="I14" s="70"/>
      <c r="J14" s="97" t="s">
        <v>224</v>
      </c>
      <c r="K14" s="97" t="s">
        <v>223</v>
      </c>
      <c r="L14" s="61"/>
      <c r="M14" s="70"/>
      <c r="N14" s="70"/>
      <c r="O14" s="70"/>
      <c r="P14" s="60"/>
    </row>
    <row r="15" spans="2:16" x14ac:dyDescent="0.25">
      <c r="B15" s="59"/>
      <c r="C15" s="67" t="s">
        <v>48</v>
      </c>
      <c r="D15" s="69">
        <f>+SUM(D16:D26)</f>
        <v>2137.1000000000004</v>
      </c>
      <c r="E15" s="75"/>
      <c r="F15" s="69">
        <f>+SUM(F16:F26)</f>
        <v>1716.8200000000002</v>
      </c>
      <c r="G15" s="69"/>
      <c r="H15" s="75">
        <f>+IFERROR(D15/F15-1, "-")</f>
        <v>0.24480143521161235</v>
      </c>
      <c r="I15" s="70"/>
      <c r="J15" s="98">
        <f>+SUM(J16:J26)</f>
        <v>1628.98</v>
      </c>
      <c r="K15" s="99">
        <f t="shared" ref="K15:K26" si="0">+IFERROR(D15/J15-1, "-")</f>
        <v>0.31192525383982628</v>
      </c>
      <c r="L15" s="82"/>
      <c r="M15" s="83">
        <v>2021</v>
      </c>
      <c r="N15" s="83">
        <v>2020</v>
      </c>
      <c r="O15" s="70">
        <v>2019</v>
      </c>
      <c r="P15" s="60"/>
    </row>
    <row r="16" spans="2:16" x14ac:dyDescent="0.25">
      <c r="B16" s="59"/>
      <c r="C16" s="72" t="s">
        <v>110</v>
      </c>
      <c r="D16" s="54">
        <v>1566.78</v>
      </c>
      <c r="E16" s="74">
        <f>+D16/D$15</f>
        <v>0.73313368583594574</v>
      </c>
      <c r="F16" s="54">
        <v>1305.6300000000001</v>
      </c>
      <c r="G16" s="74">
        <f>+F16/F$15</f>
        <v>0.7604932374972333</v>
      </c>
      <c r="H16" s="74">
        <f t="shared" ref="H16:H26" si="1">+IFERROR(D16/F16-1, "-")</f>
        <v>0.20001838193056209</v>
      </c>
      <c r="I16" s="70"/>
      <c r="J16" s="100">
        <v>1155.51</v>
      </c>
      <c r="K16" s="101">
        <f t="shared" si="0"/>
        <v>0.35592076226081981</v>
      </c>
      <c r="L16" s="61" t="s">
        <v>8</v>
      </c>
      <c r="M16" s="80">
        <f>+'6. Ica'!G32</f>
        <v>4499.83</v>
      </c>
      <c r="N16" s="80">
        <f>+'6. Ica'!I32</f>
        <v>2820.2</v>
      </c>
      <c r="O16" s="80">
        <f>+'6. Ica'!M32</f>
        <v>3032.96</v>
      </c>
      <c r="P16" s="60"/>
    </row>
    <row r="17" spans="2:16" x14ac:dyDescent="0.25">
      <c r="B17" s="59"/>
      <c r="C17" s="72" t="s">
        <v>69</v>
      </c>
      <c r="D17" s="54">
        <v>218.76</v>
      </c>
      <c r="E17" s="74">
        <f t="shared" ref="E17:E26" si="2">+D17/D$15</f>
        <v>0.10236301530110896</v>
      </c>
      <c r="F17" s="54">
        <v>144.72999999999999</v>
      </c>
      <c r="G17" s="74">
        <f t="shared" ref="G17:G26" si="3">+F17/F$15</f>
        <v>8.4301208047436529E-2</v>
      </c>
      <c r="H17" s="74">
        <f t="shared" si="1"/>
        <v>0.51150418019760946</v>
      </c>
      <c r="I17" s="70"/>
      <c r="J17" s="100">
        <v>154.82</v>
      </c>
      <c r="K17" s="101">
        <f t="shared" si="0"/>
        <v>0.41299573698488579</v>
      </c>
      <c r="L17" s="61" t="s">
        <v>3</v>
      </c>
      <c r="M17" s="80">
        <f>+'1. Áncash'!G32</f>
        <v>3738.53</v>
      </c>
      <c r="N17" s="80">
        <f>+'1. Áncash'!I32</f>
        <v>2953.52</v>
      </c>
      <c r="O17" s="80">
        <f>+'1. Áncash'!M32</f>
        <v>3228.5600000000004</v>
      </c>
      <c r="P17" s="60"/>
    </row>
    <row r="18" spans="2:16" x14ac:dyDescent="0.25">
      <c r="B18" s="59"/>
      <c r="C18" s="72" t="s">
        <v>71</v>
      </c>
      <c r="D18" s="54">
        <v>157.88</v>
      </c>
      <c r="E18" s="74">
        <f t="shared" si="2"/>
        <v>7.3875813017640707E-2</v>
      </c>
      <c r="F18" s="54">
        <v>88.46</v>
      </c>
      <c r="G18" s="74">
        <f t="shared" si="3"/>
        <v>5.1525494810172288E-2</v>
      </c>
      <c r="H18" s="74">
        <f t="shared" si="1"/>
        <v>0.78476147411259323</v>
      </c>
      <c r="I18" s="70"/>
      <c r="J18" s="100">
        <v>106.94</v>
      </c>
      <c r="K18" s="101">
        <f t="shared" si="0"/>
        <v>0.47634187394800831</v>
      </c>
      <c r="L18" s="61" t="s">
        <v>4</v>
      </c>
      <c r="M18" s="80">
        <f>+'2. Apurímac'!G32</f>
        <v>2749.52</v>
      </c>
      <c r="N18" s="80">
        <f>+'2. Apurímac'!I32</f>
        <v>1637.8</v>
      </c>
      <c r="O18" s="80">
        <f>+'2. Apurímac'!M32</f>
        <v>1395.55</v>
      </c>
      <c r="P18" s="60"/>
    </row>
    <row r="19" spans="2:16" x14ac:dyDescent="0.25">
      <c r="B19" s="59"/>
      <c r="C19" s="72" t="s">
        <v>68</v>
      </c>
      <c r="D19" s="54">
        <v>156.71</v>
      </c>
      <c r="E19" s="74">
        <f t="shared" si="2"/>
        <v>7.3328342145898645E-2</v>
      </c>
      <c r="F19" s="54">
        <v>132.54</v>
      </c>
      <c r="G19" s="74">
        <f t="shared" si="3"/>
        <v>7.7200871378478808E-2</v>
      </c>
      <c r="H19" s="74">
        <f t="shared" si="1"/>
        <v>0.18236004225139602</v>
      </c>
      <c r="I19" s="70"/>
      <c r="J19" s="100">
        <v>150.80000000000001</v>
      </c>
      <c r="K19" s="101">
        <f t="shared" si="0"/>
        <v>3.9190981432360772E-2</v>
      </c>
      <c r="L19" s="61" t="s">
        <v>9</v>
      </c>
      <c r="M19" s="80">
        <f>+'7. Junín'!G32</f>
        <v>854.22</v>
      </c>
      <c r="N19" s="80">
        <f>+'7. Junín'!I32</f>
        <v>859.96</v>
      </c>
      <c r="O19" s="80">
        <f>+'7. Junín'!M32</f>
        <v>738.31</v>
      </c>
      <c r="P19" s="60"/>
    </row>
    <row r="20" spans="2:16" x14ac:dyDescent="0.25">
      <c r="B20" s="59"/>
      <c r="C20" s="72" t="s">
        <v>73</v>
      </c>
      <c r="D20" s="54">
        <v>15.16</v>
      </c>
      <c r="E20" s="74">
        <f t="shared" si="2"/>
        <v>7.0937251415469551E-3</v>
      </c>
      <c r="F20" s="54">
        <v>13.13</v>
      </c>
      <c r="G20" s="74">
        <f t="shared" si="3"/>
        <v>7.6478605794433894E-3</v>
      </c>
      <c r="H20" s="74">
        <f t="shared" si="1"/>
        <v>0.15460776846915447</v>
      </c>
      <c r="I20" s="55"/>
      <c r="J20" s="100">
        <v>13.7</v>
      </c>
      <c r="K20" s="101">
        <f t="shared" si="0"/>
        <v>0.10656934306569354</v>
      </c>
      <c r="L20" s="61" t="s">
        <v>5</v>
      </c>
      <c r="M20" s="80">
        <f>+'3. Ayacucho'!G32</f>
        <v>663</v>
      </c>
      <c r="N20" s="80">
        <f>+'3. Ayacucho'!I32</f>
        <v>589.07999999999993</v>
      </c>
      <c r="O20" s="80">
        <f>+'3. Ayacucho'!M32</f>
        <v>289.89999999999998</v>
      </c>
      <c r="P20" s="60"/>
    </row>
    <row r="21" spans="2:16" x14ac:dyDescent="0.25">
      <c r="B21" s="59"/>
      <c r="C21" s="72" t="s">
        <v>67</v>
      </c>
      <c r="D21" s="54">
        <v>14.46</v>
      </c>
      <c r="E21" s="74">
        <f t="shared" si="2"/>
        <v>6.7661784661457109E-3</v>
      </c>
      <c r="F21" s="54">
        <v>15.26</v>
      </c>
      <c r="G21" s="74">
        <f t="shared" si="3"/>
        <v>8.8885264617140983E-3</v>
      </c>
      <c r="H21" s="74">
        <f t="shared" si="1"/>
        <v>-5.2424639580602839E-2</v>
      </c>
      <c r="I21" s="55"/>
      <c r="J21" s="100">
        <v>9.4700000000000006</v>
      </c>
      <c r="K21" s="101">
        <f t="shared" si="0"/>
        <v>0.52692713833157345</v>
      </c>
      <c r="L21" s="61" t="s">
        <v>10</v>
      </c>
      <c r="M21" s="80">
        <f>+'8. Pasco'!G32</f>
        <v>217.17</v>
      </c>
      <c r="N21" s="80">
        <f>+'8. Pasco'!I32</f>
        <v>285.11</v>
      </c>
      <c r="O21" s="80">
        <f>+'8. Pasco'!M32</f>
        <v>165.3</v>
      </c>
      <c r="P21" s="60"/>
    </row>
    <row r="22" spans="2:16" x14ac:dyDescent="0.25">
      <c r="B22" s="59"/>
      <c r="C22" s="72" t="s">
        <v>72</v>
      </c>
      <c r="D22" s="54">
        <v>3.34</v>
      </c>
      <c r="E22" s="74">
        <f t="shared" si="2"/>
        <v>1.5628655654859385E-3</v>
      </c>
      <c r="F22" s="54">
        <v>7.35</v>
      </c>
      <c r="G22" s="74">
        <f t="shared" si="3"/>
        <v>4.2811710022017443E-3</v>
      </c>
      <c r="H22" s="74">
        <f t="shared" si="1"/>
        <v>-0.54557823129251704</v>
      </c>
      <c r="I22" s="55"/>
      <c r="J22" s="100">
        <v>16.64</v>
      </c>
      <c r="K22" s="101">
        <f t="shared" si="0"/>
        <v>-0.79927884615384615</v>
      </c>
      <c r="L22" s="61" t="s">
        <v>6</v>
      </c>
      <c r="M22" s="80">
        <f>+'4. Huancavelica'!G32</f>
        <v>54.76</v>
      </c>
      <c r="N22" s="80">
        <f>+'4. Huancavelica'!I32</f>
        <v>27.740000000000002</v>
      </c>
      <c r="O22" s="80">
        <f>+'4. Huancavelica'!M32</f>
        <v>15.719999999999999</v>
      </c>
      <c r="P22" s="60"/>
    </row>
    <row r="23" spans="2:16" x14ac:dyDescent="0.25">
      <c r="B23" s="59"/>
      <c r="C23" s="72" t="s">
        <v>70</v>
      </c>
      <c r="D23" s="54">
        <v>1.92</v>
      </c>
      <c r="E23" s="74">
        <f t="shared" si="2"/>
        <v>8.9841373824341381E-4</v>
      </c>
      <c r="F23" s="54">
        <v>5.93</v>
      </c>
      <c r="G23" s="74">
        <f t="shared" si="3"/>
        <v>3.4540604140212714E-3</v>
      </c>
      <c r="H23" s="74">
        <f t="shared" si="1"/>
        <v>-0.67622259696458686</v>
      </c>
      <c r="I23" s="55"/>
      <c r="J23" s="100">
        <v>18.37</v>
      </c>
      <c r="K23" s="101">
        <f t="shared" si="0"/>
        <v>-0.8954817637452368</v>
      </c>
      <c r="L23" s="61" t="s">
        <v>7</v>
      </c>
      <c r="M23" s="80">
        <f>+'5. Huánuco'!G32</f>
        <v>6.23</v>
      </c>
      <c r="N23" s="80">
        <f>+'5. Huánuco'!I32</f>
        <v>9.61</v>
      </c>
      <c r="O23" s="80">
        <f>+'5. Huánuco'!M32</f>
        <v>13.66</v>
      </c>
      <c r="P23" s="60"/>
    </row>
    <row r="24" spans="2:16" x14ac:dyDescent="0.25">
      <c r="B24" s="59"/>
      <c r="C24" s="72" t="s">
        <v>74</v>
      </c>
      <c r="D24" s="54">
        <v>1.07</v>
      </c>
      <c r="E24" s="74">
        <f t="shared" si="2"/>
        <v>5.0067848954190252E-4</v>
      </c>
      <c r="F24" s="54">
        <v>1.52</v>
      </c>
      <c r="G24" s="74">
        <f t="shared" si="3"/>
        <v>8.8535781270022474E-4</v>
      </c>
      <c r="H24" s="74">
        <f t="shared" si="1"/>
        <v>-0.29605263157894735</v>
      </c>
      <c r="I24" s="55"/>
      <c r="J24" s="100">
        <v>2.09</v>
      </c>
      <c r="K24" s="101">
        <f t="shared" si="0"/>
        <v>-0.4880382775119616</v>
      </c>
      <c r="L24" s="61"/>
      <c r="M24" s="81"/>
      <c r="N24" s="61"/>
      <c r="O24" s="61"/>
      <c r="P24" s="60"/>
    </row>
    <row r="25" spans="2:16" x14ac:dyDescent="0.25">
      <c r="B25" s="59"/>
      <c r="C25" s="72" t="s">
        <v>127</v>
      </c>
      <c r="D25" s="54">
        <v>0.02</v>
      </c>
      <c r="E25" s="74">
        <f t="shared" si="2"/>
        <v>9.3584764400355605E-6</v>
      </c>
      <c r="F25" s="54">
        <v>0.02</v>
      </c>
      <c r="G25" s="74">
        <f t="shared" si="3"/>
        <v>1.1649444903950327E-5</v>
      </c>
      <c r="H25" s="74">
        <f t="shared" si="1"/>
        <v>0</v>
      </c>
      <c r="I25" s="55"/>
      <c r="J25" s="100">
        <v>0.01</v>
      </c>
      <c r="K25" s="101">
        <f t="shared" si="0"/>
        <v>1</v>
      </c>
      <c r="L25" s="61"/>
      <c r="M25" s="61"/>
      <c r="N25" s="61"/>
      <c r="O25" s="61"/>
      <c r="P25" s="60"/>
    </row>
    <row r="26" spans="2:16" x14ac:dyDescent="0.25">
      <c r="B26" s="59"/>
      <c r="C26" s="72" t="s">
        <v>60</v>
      </c>
      <c r="D26" s="54">
        <v>1</v>
      </c>
      <c r="E26" s="74">
        <f t="shared" si="2"/>
        <v>4.6792382200177803E-4</v>
      </c>
      <c r="F26" s="54">
        <v>2.25</v>
      </c>
      <c r="G26" s="74">
        <f t="shared" si="3"/>
        <v>1.3105625516944117E-3</v>
      </c>
      <c r="H26" s="74">
        <f t="shared" si="1"/>
        <v>-0.55555555555555558</v>
      </c>
      <c r="I26" s="55"/>
      <c r="J26" s="100">
        <v>0.63</v>
      </c>
      <c r="K26" s="100">
        <f t="shared" si="0"/>
        <v>0.58730158730158721</v>
      </c>
      <c r="L26" s="61"/>
      <c r="M26" s="61"/>
      <c r="N26" s="61"/>
      <c r="O26" s="61"/>
      <c r="P26" s="60"/>
    </row>
    <row r="27" spans="2:16" x14ac:dyDescent="0.25">
      <c r="B27" s="59"/>
      <c r="C27" s="67" t="s">
        <v>49</v>
      </c>
      <c r="D27" s="69">
        <f>+SUM(D28:D31)</f>
        <v>10646.180000000002</v>
      </c>
      <c r="E27" s="69"/>
      <c r="F27" s="69">
        <f>+SUM(F28:F31)</f>
        <v>7466.1900000000005</v>
      </c>
      <c r="G27" s="69"/>
      <c r="H27" s="75">
        <f t="shared" ref="H27:H32" si="4">+IFERROR(D27/F27-1, "-")</f>
        <v>0.42591870820324718</v>
      </c>
      <c r="I27" s="55"/>
      <c r="J27" s="98">
        <f>+SUM(J28:J31)</f>
        <v>7250.9800000000005</v>
      </c>
      <c r="K27" s="99">
        <f>+IFERROR(D27/J27-1, "-")</f>
        <v>0.4682401551238593</v>
      </c>
      <c r="L27" s="61"/>
      <c r="M27" s="61"/>
      <c r="N27" s="61"/>
      <c r="O27" s="61"/>
      <c r="P27" s="60"/>
    </row>
    <row r="28" spans="2:16" x14ac:dyDescent="0.25">
      <c r="B28" s="59"/>
      <c r="C28" s="72" t="s">
        <v>75</v>
      </c>
      <c r="D28" s="54">
        <v>9765.02</v>
      </c>
      <c r="E28" s="74">
        <f>+D28/D$27</f>
        <v>0.91723228425594894</v>
      </c>
      <c r="F28" s="54">
        <v>6608.62</v>
      </c>
      <c r="G28" s="74">
        <f t="shared" ref="G28:G31" si="5">+F28/F$27</f>
        <v>0.88513954239042936</v>
      </c>
      <c r="H28" s="74">
        <f t="shared" si="4"/>
        <v>0.47761862537110633</v>
      </c>
      <c r="I28" s="55"/>
      <c r="J28" s="100">
        <v>5983.89</v>
      </c>
      <c r="K28" s="101">
        <f t="shared" ref="K28:K32" si="6">+IFERROR(D28/J28-1, "-")</f>
        <v>0.63188494440907172</v>
      </c>
      <c r="L28" s="61"/>
      <c r="M28" s="61"/>
      <c r="N28" s="61"/>
      <c r="O28" s="61"/>
      <c r="P28" s="60"/>
    </row>
    <row r="29" spans="2:16" x14ac:dyDescent="0.25">
      <c r="B29" s="59"/>
      <c r="C29" s="72" t="s">
        <v>76</v>
      </c>
      <c r="D29" s="54">
        <v>798.67</v>
      </c>
      <c r="E29" s="74">
        <f t="shared" ref="E29:E31" si="7">+D29/D$27</f>
        <v>7.5019396628649884E-2</v>
      </c>
      <c r="F29" s="54">
        <v>483.59</v>
      </c>
      <c r="G29" s="74">
        <f t="shared" si="5"/>
        <v>6.4770652769350887E-2</v>
      </c>
      <c r="H29" s="74">
        <f t="shared" si="4"/>
        <v>0.65154366302032707</v>
      </c>
      <c r="I29" s="55"/>
      <c r="J29" s="100">
        <v>645.38</v>
      </c>
      <c r="K29" s="101">
        <f t="shared" si="6"/>
        <v>0.2375189810654188</v>
      </c>
      <c r="L29" s="61"/>
      <c r="M29" s="61"/>
      <c r="N29" s="61"/>
      <c r="O29" s="61"/>
      <c r="P29" s="60"/>
    </row>
    <row r="30" spans="2:16" x14ac:dyDescent="0.25">
      <c r="B30" s="59"/>
      <c r="C30" s="72" t="s">
        <v>77</v>
      </c>
      <c r="D30" s="54">
        <v>82.45</v>
      </c>
      <c r="E30" s="74">
        <f t="shared" si="7"/>
        <v>7.7445618991976448E-3</v>
      </c>
      <c r="F30" s="54">
        <v>308.51</v>
      </c>
      <c r="G30" s="74">
        <f t="shared" si="5"/>
        <v>4.1320941470817107E-2</v>
      </c>
      <c r="H30" s="74">
        <f t="shared" si="4"/>
        <v>-0.73274772292632329</v>
      </c>
      <c r="I30" s="55"/>
      <c r="J30" s="100">
        <v>55.28</v>
      </c>
      <c r="K30" s="101">
        <f t="shared" si="6"/>
        <v>0.49149782923299568</v>
      </c>
      <c r="L30" s="61"/>
      <c r="M30" s="61"/>
      <c r="N30" s="61"/>
      <c r="O30" s="61"/>
      <c r="P30" s="60"/>
    </row>
    <row r="31" spans="2:16" x14ac:dyDescent="0.25">
      <c r="B31" s="59"/>
      <c r="C31" s="72" t="s">
        <v>78</v>
      </c>
      <c r="D31" s="54">
        <v>0.04</v>
      </c>
      <c r="E31" s="74">
        <f t="shared" si="7"/>
        <v>3.7572162033705979E-6</v>
      </c>
      <c r="F31" s="54">
        <v>65.47</v>
      </c>
      <c r="G31" s="74">
        <f t="shared" si="5"/>
        <v>8.7688633694025988E-3</v>
      </c>
      <c r="H31" s="74">
        <f t="shared" si="4"/>
        <v>-0.99938903314495187</v>
      </c>
      <c r="I31" s="55"/>
      <c r="J31" s="100">
        <v>566.42999999999995</v>
      </c>
      <c r="K31" s="101">
        <f t="shared" si="6"/>
        <v>-0.99992938227141925</v>
      </c>
      <c r="L31" s="61"/>
      <c r="M31" s="61"/>
      <c r="N31" s="61"/>
      <c r="O31" s="61"/>
      <c r="P31" s="60"/>
    </row>
    <row r="32" spans="2:16" x14ac:dyDescent="0.25">
      <c r="B32" s="59"/>
      <c r="C32" s="67" t="s">
        <v>11</v>
      </c>
      <c r="D32" s="69">
        <f>+D27+D15</f>
        <v>12783.280000000002</v>
      </c>
      <c r="E32" s="69"/>
      <c r="F32" s="69">
        <f>+F27+F15</f>
        <v>9183.01</v>
      </c>
      <c r="G32" s="69"/>
      <c r="H32" s="75">
        <f t="shared" si="4"/>
        <v>0.39205772399246031</v>
      </c>
      <c r="I32" s="55"/>
      <c r="J32" s="98">
        <f>+J27+J15</f>
        <v>8879.9600000000009</v>
      </c>
      <c r="K32" s="99">
        <f t="shared" si="6"/>
        <v>0.43956504308577982</v>
      </c>
      <c r="L32" s="61"/>
      <c r="M32" s="61"/>
      <c r="N32" s="61"/>
      <c r="O32" s="61"/>
      <c r="P32" s="60"/>
    </row>
    <row r="33" spans="2:16" x14ac:dyDescent="0.25">
      <c r="B33" s="59"/>
      <c r="C33" s="71" t="s">
        <v>225</v>
      </c>
      <c r="D33" s="94"/>
      <c r="E33" s="70"/>
      <c r="F33" s="70"/>
      <c r="G33" s="70"/>
      <c r="H33" s="70"/>
      <c r="I33" s="55"/>
      <c r="J33" s="55"/>
      <c r="K33" s="55"/>
      <c r="L33" s="55"/>
      <c r="M33" s="55"/>
      <c r="N33" s="55"/>
      <c r="O33" s="55"/>
      <c r="P33" s="60"/>
    </row>
    <row r="34" spans="2:16" x14ac:dyDescent="0.25">
      <c r="B34" s="59"/>
      <c r="C34" s="71" t="s">
        <v>56</v>
      </c>
      <c r="D34" s="70"/>
      <c r="E34" s="70"/>
      <c r="F34" s="70"/>
      <c r="G34" s="70"/>
      <c r="H34" s="70"/>
      <c r="I34" s="55"/>
      <c r="J34" s="71" t="s">
        <v>56</v>
      </c>
      <c r="K34" s="55"/>
      <c r="L34" s="55"/>
      <c r="M34" s="55"/>
      <c r="N34" s="55"/>
      <c r="O34" s="55"/>
      <c r="P34" s="60"/>
    </row>
    <row r="35" spans="2:16" x14ac:dyDescent="0.25">
      <c r="B35" s="59"/>
      <c r="C35" s="71" t="s">
        <v>57</v>
      </c>
      <c r="D35" s="70"/>
      <c r="E35" s="70"/>
      <c r="F35" s="70"/>
      <c r="G35" s="70"/>
      <c r="H35" s="70"/>
      <c r="I35" s="55"/>
      <c r="J35" s="71" t="s">
        <v>57</v>
      </c>
      <c r="K35" s="55"/>
      <c r="L35" s="55"/>
      <c r="M35" s="55"/>
      <c r="N35" s="55"/>
      <c r="O35" s="55"/>
      <c r="P35" s="60"/>
    </row>
    <row r="36" spans="2:16" x14ac:dyDescent="0.25">
      <c r="B36" s="59"/>
      <c r="C36" s="71"/>
      <c r="D36" s="70"/>
      <c r="E36" s="70"/>
      <c r="F36" s="70"/>
      <c r="G36" s="70"/>
      <c r="H36" s="70"/>
      <c r="I36" s="55"/>
      <c r="J36" s="55"/>
      <c r="K36" s="55"/>
      <c r="L36" s="55"/>
      <c r="M36" s="55"/>
      <c r="N36" s="55"/>
      <c r="O36" s="55"/>
      <c r="P36" s="60"/>
    </row>
    <row r="37" spans="2:16" x14ac:dyDescent="0.25">
      <c r="B37" s="59"/>
      <c r="C37" s="70"/>
      <c r="D37" s="70"/>
      <c r="E37" s="70"/>
      <c r="F37" s="70"/>
      <c r="G37" s="70"/>
      <c r="H37" s="70"/>
      <c r="I37" s="55"/>
      <c r="J37" s="55"/>
      <c r="K37" s="55"/>
      <c r="L37" s="55"/>
      <c r="M37" s="55"/>
      <c r="N37" s="55"/>
      <c r="O37" s="55"/>
      <c r="P37" s="60"/>
    </row>
    <row r="38" spans="2:16" x14ac:dyDescent="0.25">
      <c r="B38" s="59"/>
      <c r="C38" s="65" t="s">
        <v>61</v>
      </c>
      <c r="D38" s="65"/>
      <c r="E38" s="65"/>
      <c r="F38" s="65"/>
      <c r="G38" s="65"/>
      <c r="H38" s="65"/>
      <c r="I38" s="55"/>
      <c r="J38" s="55"/>
      <c r="K38" s="55"/>
      <c r="L38" s="55"/>
      <c r="M38" s="55"/>
      <c r="N38" s="55"/>
      <c r="O38" s="55"/>
      <c r="P38" s="60"/>
    </row>
    <row r="39" spans="2:16" x14ac:dyDescent="0.25">
      <c r="B39" s="59"/>
      <c r="C39" s="70"/>
      <c r="D39" s="70"/>
      <c r="E39" s="70"/>
      <c r="F39" s="70"/>
      <c r="G39" s="70"/>
      <c r="H39" s="70"/>
      <c r="I39" s="55"/>
      <c r="J39" s="55"/>
      <c r="K39" s="55"/>
      <c r="L39" s="55"/>
      <c r="M39" s="55"/>
      <c r="N39" s="55"/>
      <c r="O39" s="55"/>
      <c r="P39" s="60"/>
    </row>
    <row r="40" spans="2:16" x14ac:dyDescent="0.25">
      <c r="B40" s="59"/>
      <c r="C40" s="91" t="s">
        <v>58</v>
      </c>
      <c r="D40" s="91"/>
      <c r="E40" s="91"/>
      <c r="F40" s="91"/>
      <c r="G40" s="91"/>
      <c r="H40" s="91"/>
      <c r="I40" s="55"/>
      <c r="J40" s="55"/>
      <c r="K40" s="55"/>
      <c r="L40" s="55"/>
      <c r="M40" s="55"/>
      <c r="N40" s="55"/>
      <c r="O40" s="55"/>
      <c r="P40" s="60"/>
    </row>
    <row r="41" spans="2:16" x14ac:dyDescent="0.25">
      <c r="B41" s="59"/>
      <c r="C41" s="89" t="s">
        <v>54</v>
      </c>
      <c r="D41" s="89"/>
      <c r="E41" s="89"/>
      <c r="F41" s="89"/>
      <c r="G41" s="89"/>
      <c r="H41" s="89"/>
      <c r="I41" s="55"/>
      <c r="J41" s="55"/>
      <c r="K41" s="55"/>
      <c r="L41" s="55"/>
      <c r="M41" s="55"/>
      <c r="N41" s="55"/>
      <c r="O41" s="55"/>
      <c r="P41" s="60"/>
    </row>
    <row r="42" spans="2:16" x14ac:dyDescent="0.25">
      <c r="B42" s="59"/>
      <c r="C42" s="71"/>
      <c r="D42" s="71"/>
      <c r="E42" s="71"/>
      <c r="F42" s="71"/>
      <c r="G42" s="71"/>
      <c r="H42" s="71"/>
      <c r="I42" s="55"/>
      <c r="J42" s="55"/>
      <c r="K42" s="55"/>
      <c r="L42" s="55"/>
      <c r="M42" s="55"/>
      <c r="N42" s="55"/>
      <c r="O42" s="55"/>
      <c r="P42" s="60"/>
    </row>
    <row r="43" spans="2:16" x14ac:dyDescent="0.25">
      <c r="B43" s="59"/>
      <c r="C43" s="68" t="s">
        <v>59</v>
      </c>
      <c r="D43" s="68" t="s">
        <v>51</v>
      </c>
      <c r="E43" s="68" t="s">
        <v>50</v>
      </c>
      <c r="F43" s="68" t="s">
        <v>52</v>
      </c>
      <c r="G43" s="68" t="s">
        <v>50</v>
      </c>
      <c r="H43" s="68" t="s">
        <v>53</v>
      </c>
      <c r="I43" s="55"/>
      <c r="J43" s="68" t="s">
        <v>224</v>
      </c>
      <c r="K43" s="68" t="s">
        <v>223</v>
      </c>
      <c r="L43" s="55"/>
      <c r="M43" s="55"/>
      <c r="N43" s="55"/>
      <c r="O43" s="55"/>
      <c r="P43" s="60"/>
    </row>
    <row r="44" spans="2:16" x14ac:dyDescent="0.25">
      <c r="B44" s="59"/>
      <c r="C44" s="66" t="s">
        <v>79</v>
      </c>
      <c r="D44" s="54">
        <v>6720.04</v>
      </c>
      <c r="E44" s="74">
        <f>+D44/D$55</f>
        <v>0.52568980731079962</v>
      </c>
      <c r="F44" s="54">
        <v>4164.8599999999997</v>
      </c>
      <c r="G44" s="74">
        <f>+F44/F$55</f>
        <v>0.45353974350458071</v>
      </c>
      <c r="H44" s="74">
        <f t="shared" ref="H44:H55" si="8">+IFERROR(D44/F44-1, "-")</f>
        <v>0.61350921759675003</v>
      </c>
      <c r="I44" s="55"/>
      <c r="J44" s="54">
        <v>4453.46</v>
      </c>
      <c r="K44" s="74">
        <f t="shared" ref="K44:K55" si="9">+IFERROR(D44/J44-1, "-")</f>
        <v>0.50894809878162151</v>
      </c>
      <c r="L44" s="55"/>
      <c r="M44" s="55"/>
      <c r="N44" s="55"/>
      <c r="O44" s="55"/>
      <c r="P44" s="60"/>
    </row>
    <row r="45" spans="2:16" x14ac:dyDescent="0.25">
      <c r="B45" s="59"/>
      <c r="C45" s="66" t="s">
        <v>82</v>
      </c>
      <c r="D45" s="54">
        <v>1344.92</v>
      </c>
      <c r="E45" s="74">
        <f t="shared" ref="E45:E54" si="10">+D45/D$55</f>
        <v>0.10520930465420454</v>
      </c>
      <c r="F45" s="54">
        <v>1060.21</v>
      </c>
      <c r="G45" s="74">
        <f t="shared" ref="G45:G54" si="11">+F45/F$55</f>
        <v>0.11545342975778095</v>
      </c>
      <c r="H45" s="74">
        <f t="shared" si="8"/>
        <v>0.26854113807641888</v>
      </c>
      <c r="I45" s="55"/>
      <c r="J45" s="54">
        <v>682.82</v>
      </c>
      <c r="K45" s="74">
        <f t="shared" si="9"/>
        <v>0.96965525321460988</v>
      </c>
      <c r="L45" s="55"/>
      <c r="M45" s="55"/>
      <c r="N45" s="55"/>
      <c r="O45" s="55"/>
      <c r="P45" s="60"/>
    </row>
    <row r="46" spans="2:16" x14ac:dyDescent="0.25">
      <c r="B46" s="59"/>
      <c r="C46" s="66" t="s">
        <v>170</v>
      </c>
      <c r="D46" s="54">
        <v>712.06</v>
      </c>
      <c r="E46" s="74">
        <f t="shared" si="10"/>
        <v>5.5702448823776042E-2</v>
      </c>
      <c r="F46" s="54">
        <v>593.59</v>
      </c>
      <c r="G46" s="74">
        <f t="shared" si="11"/>
        <v>6.464002543828222E-2</v>
      </c>
      <c r="H46" s="74">
        <f t="shared" si="8"/>
        <v>0.19958220320423181</v>
      </c>
      <c r="I46" s="55"/>
      <c r="J46" s="54">
        <v>446.28</v>
      </c>
      <c r="K46" s="74">
        <f t="shared" si="9"/>
        <v>0.59554539750829072</v>
      </c>
      <c r="L46" s="55"/>
      <c r="M46" s="55"/>
      <c r="N46" s="55"/>
      <c r="O46" s="55"/>
      <c r="P46" s="60"/>
    </row>
    <row r="47" spans="2:16" x14ac:dyDescent="0.25">
      <c r="B47" s="59"/>
      <c r="C47" s="66" t="s">
        <v>81</v>
      </c>
      <c r="D47" s="54">
        <v>474.15</v>
      </c>
      <c r="E47" s="74">
        <f t="shared" si="10"/>
        <v>3.7091419416612939E-2</v>
      </c>
      <c r="F47" s="54">
        <v>455.29</v>
      </c>
      <c r="G47" s="74">
        <f t="shared" si="11"/>
        <v>4.9579604073174265E-2</v>
      </c>
      <c r="H47" s="74">
        <f t="shared" si="8"/>
        <v>4.142414724680954E-2</v>
      </c>
      <c r="I47" s="55"/>
      <c r="J47" s="54">
        <v>487.91</v>
      </c>
      <c r="K47" s="74">
        <f t="shared" si="9"/>
        <v>-2.8201922485704412E-2</v>
      </c>
      <c r="L47" s="55"/>
      <c r="M47" s="55"/>
      <c r="N47" s="55"/>
      <c r="O47" s="55"/>
      <c r="P47" s="60"/>
    </row>
    <row r="48" spans="2:16" x14ac:dyDescent="0.25">
      <c r="B48" s="59"/>
      <c r="C48" s="66" t="s">
        <v>114</v>
      </c>
      <c r="D48" s="54">
        <v>400.25</v>
      </c>
      <c r="E48" s="74">
        <f t="shared" si="10"/>
        <v>3.1310430499840412E-2</v>
      </c>
      <c r="F48" s="54">
        <v>422.89</v>
      </c>
      <c r="G48" s="74">
        <f t="shared" si="11"/>
        <v>4.6051349176359384E-2</v>
      </c>
      <c r="H48" s="74">
        <f t="shared" si="8"/>
        <v>-5.3536380619073509E-2</v>
      </c>
      <c r="I48" s="55"/>
      <c r="J48" s="54">
        <v>109.39</v>
      </c>
      <c r="K48" s="74">
        <f t="shared" si="9"/>
        <v>2.6589267757564676</v>
      </c>
      <c r="L48" s="55"/>
      <c r="M48" s="55"/>
      <c r="N48" s="55"/>
      <c r="O48" s="55"/>
      <c r="P48" s="60"/>
    </row>
    <row r="49" spans="2:16" x14ac:dyDescent="0.25">
      <c r="B49" s="59"/>
      <c r="C49" s="66" t="s">
        <v>86</v>
      </c>
      <c r="D49" s="54">
        <v>356.65</v>
      </c>
      <c r="E49" s="74">
        <f t="shared" si="10"/>
        <v>2.7899725266128873E-2</v>
      </c>
      <c r="F49" s="54">
        <v>268.27</v>
      </c>
      <c r="G49" s="74">
        <f t="shared" si="11"/>
        <v>2.9213732752115043E-2</v>
      </c>
      <c r="H49" s="74">
        <f t="shared" si="8"/>
        <v>0.32944421664740742</v>
      </c>
      <c r="I49" s="55"/>
      <c r="J49" s="54">
        <v>187.51</v>
      </c>
      <c r="K49" s="74">
        <f t="shared" si="9"/>
        <v>0.90203189163244635</v>
      </c>
      <c r="L49" s="55"/>
      <c r="M49" s="55"/>
      <c r="N49" s="55"/>
      <c r="O49" s="55"/>
      <c r="P49" s="60"/>
    </row>
    <row r="50" spans="2:16" x14ac:dyDescent="0.25">
      <c r="B50" s="59"/>
      <c r="C50" s="66" t="s">
        <v>80</v>
      </c>
      <c r="D50" s="54">
        <v>347.06</v>
      </c>
      <c r="E50" s="74">
        <f t="shared" si="10"/>
        <v>2.7149526569080856E-2</v>
      </c>
      <c r="F50" s="54">
        <v>263.24</v>
      </c>
      <c r="G50" s="74">
        <f t="shared" si="11"/>
        <v>2.8665982069060146E-2</v>
      </c>
      <c r="H50" s="74">
        <f t="shared" si="8"/>
        <v>0.31841665400395081</v>
      </c>
      <c r="I50" s="55"/>
      <c r="J50" s="54">
        <v>235.94</v>
      </c>
      <c r="K50" s="74">
        <f t="shared" si="9"/>
        <v>0.47096719504958884</v>
      </c>
      <c r="L50" s="55"/>
      <c r="M50" s="55"/>
      <c r="N50" s="55"/>
      <c r="O50" s="55"/>
      <c r="P50" s="60"/>
    </row>
    <row r="51" spans="2:16" x14ac:dyDescent="0.25">
      <c r="B51" s="59"/>
      <c r="C51" s="66" t="s">
        <v>131</v>
      </c>
      <c r="D51" s="54">
        <v>301.13</v>
      </c>
      <c r="E51" s="74">
        <f t="shared" si="10"/>
        <v>2.3556551996044828E-2</v>
      </c>
      <c r="F51" s="54">
        <v>192.32</v>
      </c>
      <c r="G51" s="74">
        <f t="shared" si="11"/>
        <v>2.0943024128254242E-2</v>
      </c>
      <c r="H51" s="74">
        <f t="shared" si="8"/>
        <v>0.56577579034941761</v>
      </c>
      <c r="I51" s="55"/>
      <c r="J51" s="54">
        <v>217.61</v>
      </c>
      <c r="K51" s="74">
        <f t="shared" si="9"/>
        <v>0.38380589127337883</v>
      </c>
      <c r="L51" s="55"/>
      <c r="M51" s="55"/>
      <c r="N51" s="55"/>
      <c r="O51" s="55"/>
      <c r="P51" s="60"/>
    </row>
    <row r="52" spans="2:16" x14ac:dyDescent="0.25">
      <c r="B52" s="59"/>
      <c r="C52" s="66" t="s">
        <v>84</v>
      </c>
      <c r="D52" s="54">
        <v>294.8</v>
      </c>
      <c r="E52" s="74">
        <f t="shared" si="10"/>
        <v>2.3061373919682583E-2</v>
      </c>
      <c r="F52" s="54">
        <v>228.69</v>
      </c>
      <c r="G52" s="74">
        <f t="shared" si="11"/>
        <v>2.490359914668502E-2</v>
      </c>
      <c r="H52" s="74">
        <f t="shared" si="8"/>
        <v>0.28908128908128905</v>
      </c>
      <c r="I52" s="55"/>
      <c r="J52" s="54">
        <v>246.13</v>
      </c>
      <c r="K52" s="74">
        <f t="shared" si="9"/>
        <v>0.19774103116239394</v>
      </c>
      <c r="L52" s="55"/>
      <c r="M52" s="55"/>
      <c r="N52" s="55"/>
      <c r="O52" s="55"/>
      <c r="P52" s="60"/>
    </row>
    <row r="53" spans="2:16" x14ac:dyDescent="0.25">
      <c r="B53" s="59"/>
      <c r="C53" s="66" t="s">
        <v>112</v>
      </c>
      <c r="D53" s="54">
        <v>197.19</v>
      </c>
      <c r="E53" s="74">
        <f t="shared" si="10"/>
        <v>1.5425618464118752E-2</v>
      </c>
      <c r="F53" s="54">
        <v>61.19</v>
      </c>
      <c r="G53" s="74">
        <f t="shared" si="11"/>
        <v>6.6633925042006922E-3</v>
      </c>
      <c r="H53" s="74">
        <f t="shared" si="8"/>
        <v>2.2225853897695704</v>
      </c>
      <c r="I53" s="55"/>
      <c r="J53" s="54">
        <v>247.03</v>
      </c>
      <c r="K53" s="74">
        <f t="shared" si="9"/>
        <v>-0.20175687163502409</v>
      </c>
      <c r="L53" s="55"/>
      <c r="M53" s="55"/>
      <c r="N53" s="55"/>
      <c r="O53" s="55"/>
      <c r="P53" s="60"/>
    </row>
    <row r="54" spans="2:16" x14ac:dyDescent="0.25">
      <c r="B54" s="59"/>
      <c r="C54" s="67" t="s">
        <v>60</v>
      </c>
      <c r="D54" s="54">
        <f>+D32-SUM(D44:D53)</f>
        <v>1635.0300000000043</v>
      </c>
      <c r="E54" s="74">
        <f t="shared" si="10"/>
        <v>0.12790379307971067</v>
      </c>
      <c r="F54" s="54">
        <f>+F32-SUM(F44:F53)</f>
        <v>1472.4600000000009</v>
      </c>
      <c r="G54" s="74">
        <f t="shared" si="11"/>
        <v>0.16034611744950739</v>
      </c>
      <c r="H54" s="74">
        <f t="shared" si="8"/>
        <v>0.11040707387637227</v>
      </c>
      <c r="I54" s="55"/>
      <c r="J54" s="54">
        <f>+J32-SUM(J44:J53)</f>
        <v>1565.8800000000019</v>
      </c>
      <c r="K54" s="75">
        <f t="shared" si="9"/>
        <v>4.4160472066826495E-2</v>
      </c>
      <c r="L54" s="55"/>
      <c r="M54" s="55"/>
      <c r="N54" s="55"/>
      <c r="O54" s="55"/>
      <c r="P54" s="60"/>
    </row>
    <row r="55" spans="2:16" x14ac:dyDescent="0.25">
      <c r="B55" s="59"/>
      <c r="C55" s="67" t="s">
        <v>11</v>
      </c>
      <c r="D55" s="69">
        <f>+SUM(D44:D54)</f>
        <v>12783.280000000002</v>
      </c>
      <c r="E55" s="69"/>
      <c r="F55" s="69">
        <f>+SUM(F44:F54)</f>
        <v>9183.01</v>
      </c>
      <c r="G55" s="69"/>
      <c r="H55" s="75">
        <f t="shared" si="8"/>
        <v>0.39205772399246031</v>
      </c>
      <c r="I55" s="55"/>
      <c r="J55" s="69">
        <f>+SUM(J44:J54)</f>
        <v>8879.9600000000009</v>
      </c>
      <c r="K55" s="75">
        <f t="shared" si="9"/>
        <v>0.43956504308577982</v>
      </c>
      <c r="L55" s="55"/>
      <c r="M55" s="55"/>
      <c r="N55" s="55"/>
      <c r="O55" s="55"/>
      <c r="P55" s="60"/>
    </row>
    <row r="56" spans="2:16" x14ac:dyDescent="0.25">
      <c r="B56" s="59"/>
      <c r="C56" s="70"/>
      <c r="D56" s="70"/>
      <c r="E56" s="70"/>
      <c r="F56" s="70"/>
      <c r="G56" s="70"/>
      <c r="H56" s="70"/>
      <c r="I56" s="55"/>
      <c r="J56" s="55"/>
      <c r="K56" s="55"/>
      <c r="L56" s="55"/>
      <c r="M56" s="55"/>
      <c r="N56" s="55"/>
      <c r="O56" s="55"/>
      <c r="P56" s="60"/>
    </row>
    <row r="57" spans="2:16" x14ac:dyDescent="0.25">
      <c r="B57" s="59"/>
      <c r="C57" s="71" t="s">
        <v>56</v>
      </c>
      <c r="D57" s="70"/>
      <c r="E57" s="70"/>
      <c r="F57" s="70"/>
      <c r="G57" s="70"/>
      <c r="H57" s="70"/>
      <c r="I57" s="55"/>
      <c r="J57" s="55"/>
      <c r="K57" s="55"/>
      <c r="L57" s="55"/>
      <c r="M57" s="55"/>
      <c r="N57" s="55"/>
      <c r="O57" s="55"/>
      <c r="P57" s="60"/>
    </row>
    <row r="58" spans="2:16" x14ac:dyDescent="0.25">
      <c r="B58" s="59"/>
      <c r="C58" s="71" t="s">
        <v>57</v>
      </c>
      <c r="D58" s="70"/>
      <c r="E58" s="70"/>
      <c r="F58" s="70"/>
      <c r="G58" s="70"/>
      <c r="H58" s="70"/>
      <c r="I58" s="55"/>
      <c r="J58" s="55"/>
      <c r="K58" s="55"/>
      <c r="L58" s="55"/>
      <c r="M58" s="55"/>
      <c r="N58" s="55"/>
      <c r="O58" s="55"/>
      <c r="P58" s="60"/>
    </row>
    <row r="59" spans="2:16" x14ac:dyDescent="0.25">
      <c r="B59" s="59"/>
      <c r="C59" s="70"/>
      <c r="D59" s="70"/>
      <c r="E59" s="70"/>
      <c r="F59" s="70"/>
      <c r="G59" s="70"/>
      <c r="H59" s="70"/>
      <c r="I59" s="55"/>
      <c r="J59" s="55"/>
      <c r="K59" s="55"/>
      <c r="L59" s="55"/>
      <c r="M59" s="55"/>
      <c r="N59" s="55"/>
      <c r="O59" s="55"/>
      <c r="P59" s="60"/>
    </row>
    <row r="60" spans="2:16" x14ac:dyDescent="0.25">
      <c r="B60" s="59"/>
      <c r="C60" s="70"/>
      <c r="D60" s="70"/>
      <c r="E60" s="70"/>
      <c r="F60" s="70"/>
      <c r="G60" s="70"/>
      <c r="H60" s="70"/>
      <c r="I60" s="55"/>
      <c r="J60" s="55"/>
      <c r="K60" s="55"/>
      <c r="L60" s="55"/>
      <c r="M60" s="55"/>
      <c r="N60" s="55"/>
      <c r="O60" s="55"/>
      <c r="P60" s="60"/>
    </row>
    <row r="61" spans="2:16" x14ac:dyDescent="0.25">
      <c r="B61" s="59"/>
      <c r="C61" s="65" t="s">
        <v>62</v>
      </c>
      <c r="D61" s="65"/>
      <c r="E61" s="65"/>
      <c r="F61" s="65"/>
      <c r="G61" s="65"/>
      <c r="H61" s="65"/>
      <c r="I61" s="55"/>
      <c r="J61" s="55"/>
      <c r="K61" s="55"/>
      <c r="L61" s="55"/>
      <c r="M61" s="55"/>
      <c r="N61" s="55"/>
      <c r="O61" s="55"/>
      <c r="P61" s="60"/>
    </row>
    <row r="62" spans="2:16" x14ac:dyDescent="0.25">
      <c r="B62" s="59"/>
      <c r="C62" s="70"/>
      <c r="D62" s="70"/>
      <c r="E62" s="70"/>
      <c r="F62" s="70"/>
      <c r="G62" s="70"/>
      <c r="H62" s="70"/>
      <c r="I62" s="55"/>
      <c r="J62" s="55"/>
      <c r="K62" s="55"/>
      <c r="L62" s="55"/>
      <c r="M62" s="55"/>
      <c r="N62" s="55"/>
      <c r="O62" s="55"/>
      <c r="P62" s="60"/>
    </row>
    <row r="63" spans="2:16" x14ac:dyDescent="0.25">
      <c r="B63" s="59"/>
      <c r="C63" s="91" t="s">
        <v>63</v>
      </c>
      <c r="D63" s="91"/>
      <c r="E63" s="91"/>
      <c r="F63" s="91"/>
      <c r="G63" s="91"/>
      <c r="H63" s="91"/>
      <c r="I63" s="55"/>
      <c r="J63" s="55"/>
      <c r="K63" s="55"/>
      <c r="L63" s="55"/>
      <c r="M63" s="55"/>
      <c r="N63" s="55"/>
      <c r="O63" s="55"/>
      <c r="P63" s="60"/>
    </row>
    <row r="64" spans="2:16" x14ac:dyDescent="0.25">
      <c r="B64" s="59"/>
      <c r="C64" s="89" t="s">
        <v>54</v>
      </c>
      <c r="D64" s="89"/>
      <c r="E64" s="89"/>
      <c r="F64" s="89"/>
      <c r="G64" s="89"/>
      <c r="H64" s="89"/>
      <c r="I64" s="55"/>
      <c r="J64" s="55"/>
      <c r="K64" s="55"/>
      <c r="L64" s="55"/>
      <c r="M64" s="55"/>
      <c r="N64" s="55"/>
      <c r="O64" s="55"/>
      <c r="P64" s="60"/>
    </row>
    <row r="65" spans="2:16" x14ac:dyDescent="0.25">
      <c r="B65" s="59"/>
      <c r="C65" s="71"/>
      <c r="D65" s="71"/>
      <c r="E65" s="71"/>
      <c r="F65" s="71"/>
      <c r="G65" s="71"/>
      <c r="H65" s="71"/>
      <c r="I65" s="55"/>
      <c r="J65" s="55"/>
      <c r="K65" s="55"/>
      <c r="L65" s="55"/>
      <c r="M65" s="55"/>
      <c r="N65" s="55"/>
      <c r="O65" s="55"/>
      <c r="P65" s="60"/>
    </row>
    <row r="66" spans="2:16" x14ac:dyDescent="0.25">
      <c r="B66" s="59"/>
      <c r="C66" s="68" t="s">
        <v>47</v>
      </c>
      <c r="D66" s="68" t="s">
        <v>51</v>
      </c>
      <c r="E66" s="68" t="s">
        <v>50</v>
      </c>
      <c r="F66" s="68" t="s">
        <v>52</v>
      </c>
      <c r="G66" s="68" t="s">
        <v>50</v>
      </c>
      <c r="H66" s="68" t="s">
        <v>53</v>
      </c>
      <c r="I66" s="55"/>
      <c r="J66" s="68" t="s">
        <v>224</v>
      </c>
      <c r="K66" s="68" t="s">
        <v>223</v>
      </c>
      <c r="L66" s="55"/>
      <c r="M66" s="55"/>
      <c r="N66" s="55"/>
      <c r="O66" s="55"/>
      <c r="P66" s="60"/>
    </row>
    <row r="67" spans="2:16" x14ac:dyDescent="0.25">
      <c r="B67" s="59"/>
      <c r="C67" s="67" t="s">
        <v>48</v>
      </c>
      <c r="D67" s="69">
        <f>+SUM(D68:D78)</f>
        <v>2137.1000000000004</v>
      </c>
      <c r="E67" s="69"/>
      <c r="F67" s="69">
        <f>+SUM(F68:F78)</f>
        <v>1716.8200000000002</v>
      </c>
      <c r="G67" s="69"/>
      <c r="H67" s="75">
        <f t="shared" ref="H67:H91" si="12">+IFERROR(D67/F67-1, "-")</f>
        <v>0.24480143521161235</v>
      </c>
      <c r="I67" s="55"/>
      <c r="J67" s="69">
        <f>+SUM(J68:J78)</f>
        <v>1628.98</v>
      </c>
      <c r="K67" s="75">
        <f t="shared" ref="K67:K91" si="13">+IFERROR(D67/J67-1, "-")</f>
        <v>0.31192525383982628</v>
      </c>
      <c r="L67" s="55"/>
      <c r="M67" s="55"/>
      <c r="N67" s="55"/>
      <c r="O67" s="55"/>
      <c r="P67" s="60"/>
    </row>
    <row r="68" spans="2:16" x14ac:dyDescent="0.25">
      <c r="B68" s="59"/>
      <c r="C68" s="72" t="s">
        <v>210</v>
      </c>
      <c r="D68" s="54">
        <v>418.36</v>
      </c>
      <c r="E68" s="74">
        <f>+D68/D$67</f>
        <v>0.19576061017266386</v>
      </c>
      <c r="F68" s="54">
        <v>330.39</v>
      </c>
      <c r="G68" s="74">
        <f>+F68/F$67</f>
        <v>0.19244300509080739</v>
      </c>
      <c r="H68" s="74">
        <f t="shared" si="12"/>
        <v>0.26626108538394022</v>
      </c>
      <c r="I68" s="55"/>
      <c r="J68" s="54">
        <v>279.99</v>
      </c>
      <c r="K68" s="74">
        <f t="shared" si="13"/>
        <v>0.49419622129361773</v>
      </c>
      <c r="L68" s="55"/>
      <c r="M68" s="55"/>
      <c r="N68" s="55"/>
      <c r="O68" s="55"/>
      <c r="P68" s="60"/>
    </row>
    <row r="69" spans="2:16" x14ac:dyDescent="0.25">
      <c r="B69" s="59"/>
      <c r="C69" s="72" t="s">
        <v>90</v>
      </c>
      <c r="D69" s="54">
        <v>198.23</v>
      </c>
      <c r="E69" s="74">
        <f t="shared" ref="E69:E78" si="14">+D69/D$67</f>
        <v>9.2756539235412452E-2</v>
      </c>
      <c r="F69" s="54">
        <v>148.51</v>
      </c>
      <c r="G69" s="74">
        <f t="shared" ref="G69:G78" si="15">+F69/F$67</f>
        <v>8.6502953134283134E-2</v>
      </c>
      <c r="H69" s="74">
        <f t="shared" si="12"/>
        <v>0.33479226988081612</v>
      </c>
      <c r="I69" s="55"/>
      <c r="J69" s="54">
        <v>168.19</v>
      </c>
      <c r="K69" s="74">
        <f t="shared" si="13"/>
        <v>0.1786075272013794</v>
      </c>
      <c r="L69" s="55"/>
      <c r="M69" s="55"/>
      <c r="N69" s="55"/>
      <c r="O69" s="55"/>
      <c r="P69" s="60"/>
    </row>
    <row r="70" spans="2:16" x14ac:dyDescent="0.25">
      <c r="B70" s="59"/>
      <c r="C70" s="72" t="s">
        <v>92</v>
      </c>
      <c r="D70" s="54">
        <v>151.51</v>
      </c>
      <c r="E70" s="74">
        <f t="shared" si="14"/>
        <v>7.0895138271489383E-2</v>
      </c>
      <c r="F70" s="54">
        <v>131.51</v>
      </c>
      <c r="G70" s="74">
        <f t="shared" si="15"/>
        <v>7.6600924965925354E-2</v>
      </c>
      <c r="H70" s="74">
        <f t="shared" si="12"/>
        <v>0.1520796897574328</v>
      </c>
      <c r="I70" s="55"/>
      <c r="J70" s="54">
        <v>148.01</v>
      </c>
      <c r="K70" s="74">
        <f t="shared" si="13"/>
        <v>2.36470508749409E-2</v>
      </c>
      <c r="L70" s="55"/>
      <c r="M70" s="55"/>
      <c r="N70" s="55"/>
      <c r="O70" s="55"/>
      <c r="P70" s="60"/>
    </row>
    <row r="71" spans="2:16" x14ac:dyDescent="0.25">
      <c r="B71" s="59"/>
      <c r="C71" s="72" t="s">
        <v>89</v>
      </c>
      <c r="D71" s="54">
        <v>123.29</v>
      </c>
      <c r="E71" s="74">
        <f t="shared" si="14"/>
        <v>5.7690328014599217E-2</v>
      </c>
      <c r="F71" s="54">
        <v>62.31</v>
      </c>
      <c r="G71" s="74">
        <f t="shared" si="15"/>
        <v>3.6293845598257241E-2</v>
      </c>
      <c r="H71" s="74">
        <f t="shared" si="12"/>
        <v>0.97865511153907891</v>
      </c>
      <c r="I71" s="55"/>
      <c r="J71" s="54">
        <v>28.31</v>
      </c>
      <c r="K71" s="74">
        <f t="shared" si="13"/>
        <v>3.3549982338396331</v>
      </c>
      <c r="L71" s="55"/>
      <c r="M71" s="55"/>
      <c r="N71" s="55"/>
      <c r="O71" s="55"/>
      <c r="P71" s="60"/>
    </row>
    <row r="72" spans="2:16" x14ac:dyDescent="0.25">
      <c r="B72" s="59"/>
      <c r="C72" s="72" t="s">
        <v>211</v>
      </c>
      <c r="D72" s="54">
        <v>96.47</v>
      </c>
      <c r="E72" s="74">
        <f t="shared" si="14"/>
        <v>4.5140611108511523E-2</v>
      </c>
      <c r="F72" s="54">
        <v>52.54</v>
      </c>
      <c r="G72" s="74">
        <f t="shared" si="15"/>
        <v>3.0603091762677503E-2</v>
      </c>
      <c r="H72" s="74">
        <f t="shared" si="12"/>
        <v>0.83612485725161778</v>
      </c>
      <c r="I72" s="55"/>
      <c r="J72" s="54">
        <v>73.59</v>
      </c>
      <c r="K72" s="74">
        <f t="shared" si="13"/>
        <v>0.31091180866965606</v>
      </c>
      <c r="L72" s="55"/>
      <c r="M72" s="55"/>
      <c r="N72" s="55"/>
      <c r="O72" s="55"/>
      <c r="P72" s="60"/>
    </row>
    <row r="73" spans="2:16" x14ac:dyDescent="0.25">
      <c r="B73" s="59"/>
      <c r="C73" s="72" t="s">
        <v>199</v>
      </c>
      <c r="D73" s="54">
        <v>81.47</v>
      </c>
      <c r="E73" s="74">
        <f t="shared" si="14"/>
        <v>3.8121753778484854E-2</v>
      </c>
      <c r="F73" s="54">
        <v>56.15</v>
      </c>
      <c r="G73" s="74">
        <f t="shared" si="15"/>
        <v>3.2705816567840537E-2</v>
      </c>
      <c r="H73" s="74">
        <f t="shared" si="12"/>
        <v>0.45093499554764027</v>
      </c>
      <c r="I73" s="55"/>
      <c r="J73" s="54">
        <v>53.87</v>
      </c>
      <c r="K73" s="74">
        <f t="shared" si="13"/>
        <v>0.5123445331353258</v>
      </c>
      <c r="L73" s="55"/>
      <c r="M73" s="55"/>
      <c r="N73" s="55"/>
      <c r="O73" s="55"/>
      <c r="P73" s="60"/>
    </row>
    <row r="74" spans="2:16" x14ac:dyDescent="0.25">
      <c r="B74" s="59"/>
      <c r="C74" s="72" t="s">
        <v>173</v>
      </c>
      <c r="D74" s="54">
        <v>79.63</v>
      </c>
      <c r="E74" s="74">
        <f t="shared" si="14"/>
        <v>3.726077394600158E-2</v>
      </c>
      <c r="F74" s="54">
        <v>73.739999999999995</v>
      </c>
      <c r="G74" s="74">
        <f t="shared" si="15"/>
        <v>4.2951503360864847E-2</v>
      </c>
      <c r="H74" s="74">
        <f t="shared" si="12"/>
        <v>7.9875237320314652E-2</v>
      </c>
      <c r="I74" s="55"/>
      <c r="J74" s="54">
        <v>63.93</v>
      </c>
      <c r="K74" s="74">
        <f t="shared" si="13"/>
        <v>0.24558110433286395</v>
      </c>
      <c r="L74" s="55"/>
      <c r="M74" s="55"/>
      <c r="N74" s="55"/>
      <c r="O74" s="55"/>
      <c r="P74" s="60"/>
    </row>
    <row r="75" spans="2:16" x14ac:dyDescent="0.25">
      <c r="B75" s="59"/>
      <c r="C75" s="72" t="s">
        <v>212</v>
      </c>
      <c r="D75" s="54">
        <v>61.48</v>
      </c>
      <c r="E75" s="74">
        <f t="shared" si="14"/>
        <v>2.876795657666931E-2</v>
      </c>
      <c r="F75" s="54">
        <v>51.73</v>
      </c>
      <c r="G75" s="74">
        <f t="shared" si="15"/>
        <v>3.0131289244067515E-2</v>
      </c>
      <c r="H75" s="74">
        <f t="shared" si="12"/>
        <v>0.18847863908757012</v>
      </c>
      <c r="I75" s="55"/>
      <c r="J75" s="54">
        <v>51.37</v>
      </c>
      <c r="K75" s="74">
        <f t="shared" si="13"/>
        <v>0.19680747518006614</v>
      </c>
      <c r="L75" s="55"/>
      <c r="M75" s="55"/>
      <c r="N75" s="55"/>
      <c r="O75" s="55"/>
      <c r="P75" s="60"/>
    </row>
    <row r="76" spans="2:16" x14ac:dyDescent="0.25">
      <c r="B76" s="59"/>
      <c r="C76" s="72" t="s">
        <v>175</v>
      </c>
      <c r="D76" s="54">
        <v>58.43</v>
      </c>
      <c r="E76" s="74">
        <f t="shared" si="14"/>
        <v>2.7340788919563892E-2</v>
      </c>
      <c r="F76" s="54">
        <v>49.04</v>
      </c>
      <c r="G76" s="74">
        <f t="shared" si="15"/>
        <v>2.8564438904486199E-2</v>
      </c>
      <c r="H76" s="74">
        <f t="shared" si="12"/>
        <v>0.19147634584013051</v>
      </c>
      <c r="I76" s="55"/>
      <c r="J76" s="54">
        <v>47.09</v>
      </c>
      <c r="K76" s="74">
        <f t="shared" si="13"/>
        <v>0.24081545975791019</v>
      </c>
      <c r="L76" s="55"/>
      <c r="M76" s="55"/>
      <c r="N76" s="55"/>
      <c r="O76" s="55"/>
      <c r="P76" s="60"/>
    </row>
    <row r="77" spans="2:16" x14ac:dyDescent="0.25">
      <c r="B77" s="59"/>
      <c r="C77" s="72" t="s">
        <v>213</v>
      </c>
      <c r="D77" s="54">
        <v>26.09</v>
      </c>
      <c r="E77" s="74">
        <f t="shared" si="14"/>
        <v>1.2208132516026388E-2</v>
      </c>
      <c r="F77" s="54">
        <v>64.680000000000007</v>
      </c>
      <c r="G77" s="74">
        <f t="shared" si="15"/>
        <v>3.7674304819375358E-2</v>
      </c>
      <c r="H77" s="74">
        <f t="shared" si="12"/>
        <v>-0.59662956091527519</v>
      </c>
      <c r="I77" s="55"/>
      <c r="J77" s="54">
        <v>24.28</v>
      </c>
      <c r="K77" s="74">
        <f t="shared" si="13"/>
        <v>7.454695222405272E-2</v>
      </c>
      <c r="L77" s="55"/>
      <c r="M77" s="55"/>
      <c r="N77" s="55"/>
      <c r="O77" s="55"/>
      <c r="P77" s="60"/>
    </row>
    <row r="78" spans="2:16" x14ac:dyDescent="0.25">
      <c r="B78" s="59"/>
      <c r="C78" s="72" t="s">
        <v>60</v>
      </c>
      <c r="D78" s="54">
        <f>+D15-SUM(D68:D77)</f>
        <v>842.14000000000033</v>
      </c>
      <c r="E78" s="74">
        <f t="shared" si="14"/>
        <v>0.39405736746057751</v>
      </c>
      <c r="F78" s="54">
        <f>+F15-SUM(F68:F77)</f>
        <v>696.22000000000025</v>
      </c>
      <c r="G78" s="74">
        <f t="shared" si="15"/>
        <v>0.40552882655141492</v>
      </c>
      <c r="H78" s="74">
        <f t="shared" si="12"/>
        <v>0.20958892304156729</v>
      </c>
      <c r="I78" s="55"/>
      <c r="J78" s="54">
        <f>+J15-SUM(J68:J77)</f>
        <v>690.35</v>
      </c>
      <c r="K78" s="74">
        <f t="shared" si="13"/>
        <v>0.21987397696820499</v>
      </c>
      <c r="L78" s="55"/>
      <c r="M78" s="55"/>
      <c r="N78" s="55"/>
      <c r="O78" s="55"/>
      <c r="P78" s="60"/>
    </row>
    <row r="79" spans="2:16" x14ac:dyDescent="0.25">
      <c r="B79" s="59"/>
      <c r="C79" s="67" t="s">
        <v>49</v>
      </c>
      <c r="D79" s="69">
        <f>+SUM(D80:D90)</f>
        <v>10646.180000000002</v>
      </c>
      <c r="E79" s="69"/>
      <c r="F79" s="69">
        <f>+SUM(F80:F90)</f>
        <v>7466.1900000000005</v>
      </c>
      <c r="G79" s="69"/>
      <c r="H79" s="75">
        <f t="shared" si="12"/>
        <v>0.42591870820324718</v>
      </c>
      <c r="I79" s="55"/>
      <c r="J79" s="69">
        <f>+SUM(J80:J90)</f>
        <v>7250.9800000000005</v>
      </c>
      <c r="K79" s="75">
        <f t="shared" si="13"/>
        <v>0.4682401551238593</v>
      </c>
      <c r="L79" s="55"/>
      <c r="M79" s="55"/>
      <c r="N79" s="55"/>
      <c r="O79" s="55"/>
      <c r="P79" s="60"/>
    </row>
    <row r="80" spans="2:16" x14ac:dyDescent="0.25">
      <c r="B80" s="59"/>
      <c r="C80" s="72" t="s">
        <v>214</v>
      </c>
      <c r="D80" s="54">
        <v>5562.33</v>
      </c>
      <c r="E80" s="74">
        <f>+D80/D$79</f>
        <v>0.52247191011235949</v>
      </c>
      <c r="F80" s="54">
        <v>4087.03</v>
      </c>
      <c r="G80" s="74">
        <f>+F80/F$79</f>
        <v>0.54740503523215989</v>
      </c>
      <c r="H80" s="74">
        <f t="shared" si="12"/>
        <v>0.36097116977364974</v>
      </c>
      <c r="I80" s="55"/>
      <c r="J80" s="54">
        <v>4003.83</v>
      </c>
      <c r="K80" s="74">
        <f t="shared" si="13"/>
        <v>0.3892522909314331</v>
      </c>
      <c r="L80" s="55"/>
      <c r="M80" s="55"/>
      <c r="N80" s="55"/>
      <c r="O80" s="55"/>
      <c r="P80" s="60"/>
    </row>
    <row r="81" spans="2:16" x14ac:dyDescent="0.25">
      <c r="B81" s="59"/>
      <c r="C81" s="72" t="s">
        <v>215</v>
      </c>
      <c r="D81" s="54">
        <v>1683.65</v>
      </c>
      <c r="E81" s="74">
        <f t="shared" ref="E81:E90" si="16">+D81/D$79</f>
        <v>0.15814592652012269</v>
      </c>
      <c r="F81" s="54">
        <v>794.92</v>
      </c>
      <c r="G81" s="74">
        <f t="shared" ref="G81:G90" si="17">+F81/F$79</f>
        <v>0.10646929692386611</v>
      </c>
      <c r="H81" s="74">
        <f t="shared" si="12"/>
        <v>1.1180118754088464</v>
      </c>
      <c r="I81" s="55"/>
      <c r="J81" s="54">
        <v>790.48</v>
      </c>
      <c r="K81" s="74">
        <f t="shared" si="13"/>
        <v>1.1299084100799517</v>
      </c>
      <c r="L81" s="55"/>
      <c r="M81" s="55"/>
      <c r="N81" s="55"/>
      <c r="O81" s="55"/>
      <c r="P81" s="60"/>
    </row>
    <row r="82" spans="2:16" x14ac:dyDescent="0.25">
      <c r="B82" s="59"/>
      <c r="C82" s="72" t="s">
        <v>193</v>
      </c>
      <c r="D82" s="54">
        <v>786.95</v>
      </c>
      <c r="E82" s="74">
        <f t="shared" si="16"/>
        <v>7.3918532281062307E-2</v>
      </c>
      <c r="F82" s="54">
        <v>755.49</v>
      </c>
      <c r="G82" s="74">
        <f t="shared" si="17"/>
        <v>0.1011881562081865</v>
      </c>
      <c r="H82" s="74">
        <f t="shared" si="12"/>
        <v>4.1641848336841036E-2</v>
      </c>
      <c r="I82" s="55"/>
      <c r="J82" s="54">
        <v>489.71</v>
      </c>
      <c r="K82" s="74">
        <f t="shared" si="13"/>
        <v>0.60697147291254017</v>
      </c>
      <c r="L82" s="55"/>
      <c r="M82" s="55"/>
      <c r="N82" s="55"/>
      <c r="O82" s="55"/>
      <c r="P82" s="60"/>
    </row>
    <row r="83" spans="2:16" x14ac:dyDescent="0.25">
      <c r="B83" s="59"/>
      <c r="C83" s="72" t="s">
        <v>216</v>
      </c>
      <c r="D83" s="54">
        <v>673.43</v>
      </c>
      <c r="E83" s="74">
        <f t="shared" si="16"/>
        <v>6.3255552695896541E-2</v>
      </c>
      <c r="F83" s="54">
        <v>213.66</v>
      </c>
      <c r="G83" s="74">
        <f t="shared" si="17"/>
        <v>2.8617005460616456E-2</v>
      </c>
      <c r="H83" s="74">
        <f t="shared" si="12"/>
        <v>2.1518768136291304</v>
      </c>
      <c r="I83" s="55"/>
      <c r="J83" s="54">
        <v>8.0500000000000007</v>
      </c>
      <c r="K83" s="74">
        <f t="shared" si="13"/>
        <v>82.655900621117993</v>
      </c>
      <c r="L83" s="55"/>
      <c r="M83" s="55"/>
      <c r="N83" s="55"/>
      <c r="O83" s="55"/>
      <c r="P83" s="60"/>
    </row>
    <row r="84" spans="2:16" x14ac:dyDescent="0.25">
      <c r="B84" s="59"/>
      <c r="C84" s="72" t="s">
        <v>217</v>
      </c>
      <c r="D84" s="54">
        <v>626.94000000000005</v>
      </c>
      <c r="E84" s="74">
        <f t="shared" si="16"/>
        <v>5.8888728163529074E-2</v>
      </c>
      <c r="F84" s="54">
        <v>481.48</v>
      </c>
      <c r="G84" s="74">
        <f t="shared" si="17"/>
        <v>6.4488045442186712E-2</v>
      </c>
      <c r="H84" s="74">
        <f t="shared" si="12"/>
        <v>0.30211016033895488</v>
      </c>
      <c r="I84" s="55"/>
      <c r="J84" s="54">
        <v>514.30999999999995</v>
      </c>
      <c r="K84" s="74">
        <f t="shared" si="13"/>
        <v>0.21899243646827804</v>
      </c>
      <c r="L84" s="55"/>
      <c r="M84" s="55"/>
      <c r="N84" s="55"/>
      <c r="O84" s="55"/>
      <c r="P84" s="60"/>
    </row>
    <row r="85" spans="2:16" x14ac:dyDescent="0.25">
      <c r="B85" s="59"/>
      <c r="C85" s="72" t="s">
        <v>101</v>
      </c>
      <c r="D85" s="54">
        <v>575.42999999999995</v>
      </c>
      <c r="E85" s="74">
        <f t="shared" si="16"/>
        <v>5.4050372997638575E-2</v>
      </c>
      <c r="F85" s="54">
        <v>344.45</v>
      </c>
      <c r="G85" s="74">
        <f t="shared" si="17"/>
        <v>4.6134641631139839E-2</v>
      </c>
      <c r="H85" s="74">
        <f t="shared" si="12"/>
        <v>0.67057628102772537</v>
      </c>
      <c r="I85" s="55"/>
      <c r="J85" s="54">
        <v>463.35</v>
      </c>
      <c r="K85" s="74">
        <f t="shared" si="13"/>
        <v>0.24189057947555836</v>
      </c>
      <c r="L85" s="55"/>
      <c r="M85" s="55"/>
      <c r="N85" s="55"/>
      <c r="O85" s="55"/>
      <c r="P85" s="60"/>
    </row>
    <row r="86" spans="2:16" x14ac:dyDescent="0.25">
      <c r="B86" s="59"/>
      <c r="C86" s="72" t="s">
        <v>102</v>
      </c>
      <c r="D86" s="54">
        <v>216.76</v>
      </c>
      <c r="E86" s="74">
        <f t="shared" si="16"/>
        <v>2.0360354606065268E-2</v>
      </c>
      <c r="F86" s="54">
        <v>137.62</v>
      </c>
      <c r="G86" s="74">
        <f t="shared" si="17"/>
        <v>1.8432426712955335E-2</v>
      </c>
      <c r="H86" s="74">
        <f t="shared" si="12"/>
        <v>0.57506176427844768</v>
      </c>
      <c r="I86" s="55"/>
      <c r="J86" s="54">
        <v>181.07</v>
      </c>
      <c r="K86" s="74">
        <f t="shared" si="13"/>
        <v>0.19710609156679726</v>
      </c>
      <c r="L86" s="55"/>
      <c r="M86" s="55"/>
      <c r="N86" s="55"/>
      <c r="O86" s="55"/>
      <c r="P86" s="60"/>
    </row>
    <row r="87" spans="2:16" x14ac:dyDescent="0.25">
      <c r="B87" s="59"/>
      <c r="C87" s="72" t="s">
        <v>218</v>
      </c>
      <c r="D87" s="54">
        <v>160</v>
      </c>
      <c r="E87" s="74">
        <f t="shared" si="16"/>
        <v>1.5028864813482392E-2</v>
      </c>
      <c r="F87" s="54">
        <v>92.98</v>
      </c>
      <c r="G87" s="74">
        <f t="shared" si="17"/>
        <v>1.2453473592287365E-2</v>
      </c>
      <c r="H87" s="74">
        <f t="shared" si="12"/>
        <v>0.72080017208001723</v>
      </c>
      <c r="I87" s="55"/>
      <c r="J87" s="54">
        <v>85.12</v>
      </c>
      <c r="K87" s="74">
        <f t="shared" si="13"/>
        <v>0.87969924812030076</v>
      </c>
      <c r="L87" s="55"/>
      <c r="M87" s="55"/>
      <c r="N87" s="55"/>
      <c r="O87" s="55"/>
      <c r="P87" s="60"/>
    </row>
    <row r="88" spans="2:16" x14ac:dyDescent="0.25">
      <c r="B88" s="59"/>
      <c r="C88" s="72" t="s">
        <v>219</v>
      </c>
      <c r="D88" s="54">
        <v>148.09</v>
      </c>
      <c r="E88" s="74">
        <f t="shared" si="16"/>
        <v>1.3910153688928796E-2</v>
      </c>
      <c r="F88" s="54">
        <v>76.349999999999994</v>
      </c>
      <c r="G88" s="74">
        <f t="shared" si="17"/>
        <v>1.0226099255443538E-2</v>
      </c>
      <c r="H88" s="74">
        <f t="shared" si="12"/>
        <v>0.93962017026850053</v>
      </c>
      <c r="I88" s="55"/>
      <c r="J88" s="54">
        <v>39.6</v>
      </c>
      <c r="K88" s="74">
        <f t="shared" si="13"/>
        <v>2.7396464646464644</v>
      </c>
      <c r="L88" s="55"/>
      <c r="M88" s="55"/>
      <c r="N88" s="55"/>
      <c r="O88" s="55"/>
      <c r="P88" s="60"/>
    </row>
    <row r="89" spans="2:16" x14ac:dyDescent="0.25">
      <c r="B89" s="59"/>
      <c r="C89" s="72" t="s">
        <v>220</v>
      </c>
      <c r="D89" s="54">
        <v>83.07</v>
      </c>
      <c r="E89" s="74">
        <f t="shared" si="16"/>
        <v>7.8027987503498887E-3</v>
      </c>
      <c r="F89" s="54">
        <v>45.5</v>
      </c>
      <c r="G89" s="74">
        <f t="shared" si="17"/>
        <v>6.0941390454837072E-3</v>
      </c>
      <c r="H89" s="74">
        <f t="shared" si="12"/>
        <v>0.82571428571428562</v>
      </c>
      <c r="I89" s="55"/>
      <c r="J89" s="54">
        <v>30.69</v>
      </c>
      <c r="K89" s="74">
        <f t="shared" si="13"/>
        <v>1.7067448680351904</v>
      </c>
      <c r="L89" s="55"/>
      <c r="M89" s="55"/>
      <c r="N89" s="55"/>
      <c r="O89" s="55"/>
      <c r="P89" s="60"/>
    </row>
    <row r="90" spans="2:16" x14ac:dyDescent="0.25">
      <c r="B90" s="59"/>
      <c r="C90" s="72" t="s">
        <v>60</v>
      </c>
      <c r="D90" s="54">
        <f>+D27-SUM(D80:D89)</f>
        <v>129.53000000000247</v>
      </c>
      <c r="E90" s="74">
        <f t="shared" si="16"/>
        <v>1.2166805370565071E-2</v>
      </c>
      <c r="F90" s="54">
        <f>+F27-SUM(F80:F89)</f>
        <v>436.71000000000095</v>
      </c>
      <c r="G90" s="74">
        <f t="shared" si="17"/>
        <v>5.8491680495674624E-2</v>
      </c>
      <c r="H90" s="74">
        <f t="shared" si="12"/>
        <v>-0.70339584621372953</v>
      </c>
      <c r="I90" s="55"/>
      <c r="J90" s="54">
        <f>+J27-SUM(J80:J89)</f>
        <v>644.77000000000135</v>
      </c>
      <c r="K90" s="74">
        <f t="shared" si="13"/>
        <v>-0.79910665818818771</v>
      </c>
      <c r="L90" s="55"/>
      <c r="M90" s="55"/>
      <c r="N90" s="55"/>
      <c r="O90" s="55"/>
      <c r="P90" s="60"/>
    </row>
    <row r="91" spans="2:16" x14ac:dyDescent="0.25">
      <c r="B91" s="59"/>
      <c r="C91" s="67" t="s">
        <v>11</v>
      </c>
      <c r="D91" s="69">
        <f>+D79+D67</f>
        <v>12783.280000000002</v>
      </c>
      <c r="E91" s="69"/>
      <c r="F91" s="69">
        <f>+F79+F67</f>
        <v>9183.01</v>
      </c>
      <c r="G91" s="69"/>
      <c r="H91" s="75">
        <f t="shared" si="12"/>
        <v>0.39205772399246031</v>
      </c>
      <c r="I91" s="55"/>
      <c r="J91" s="69">
        <f>+J79+J67</f>
        <v>8879.9600000000009</v>
      </c>
      <c r="K91" s="75">
        <f t="shared" si="13"/>
        <v>0.43956504308577982</v>
      </c>
      <c r="L91" s="55"/>
      <c r="M91" s="55"/>
      <c r="N91" s="55"/>
      <c r="O91" s="55"/>
      <c r="P91" s="60"/>
    </row>
    <row r="92" spans="2:16" x14ac:dyDescent="0.25">
      <c r="B92" s="59"/>
      <c r="C92" s="70"/>
      <c r="D92" s="70"/>
      <c r="E92" s="70"/>
      <c r="F92" s="70"/>
      <c r="G92" s="70"/>
      <c r="H92" s="70"/>
      <c r="I92" s="55"/>
      <c r="J92" s="55"/>
      <c r="K92" s="55"/>
      <c r="L92" s="55"/>
      <c r="M92" s="55"/>
      <c r="N92" s="55"/>
      <c r="O92" s="55"/>
      <c r="P92" s="60"/>
    </row>
    <row r="93" spans="2:16" x14ac:dyDescent="0.25">
      <c r="B93" s="59"/>
      <c r="C93" s="71" t="s">
        <v>56</v>
      </c>
      <c r="D93" s="70"/>
      <c r="E93" s="70"/>
      <c r="F93" s="70"/>
      <c r="G93" s="70"/>
      <c r="H93" s="70"/>
      <c r="I93" s="55"/>
      <c r="J93" s="55"/>
      <c r="K93" s="55"/>
      <c r="L93" s="55"/>
      <c r="M93" s="55"/>
      <c r="N93" s="55"/>
      <c r="O93" s="55"/>
      <c r="P93" s="60"/>
    </row>
    <row r="94" spans="2:16" x14ac:dyDescent="0.25">
      <c r="B94" s="59"/>
      <c r="C94" s="71" t="s">
        <v>57</v>
      </c>
      <c r="D94" s="70"/>
      <c r="E94" s="70"/>
      <c r="F94" s="70"/>
      <c r="G94" s="70"/>
      <c r="H94" s="70"/>
      <c r="I94" s="55"/>
      <c r="J94" s="55"/>
      <c r="K94" s="55"/>
      <c r="L94" s="55"/>
      <c r="M94" s="55"/>
      <c r="N94" s="55"/>
      <c r="O94" s="55"/>
      <c r="P94" s="60"/>
    </row>
    <row r="95" spans="2:16" x14ac:dyDescent="0.25">
      <c r="B95" s="59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60"/>
    </row>
    <row r="96" spans="2:16" x14ac:dyDescent="0.25"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4"/>
    </row>
  </sheetData>
  <sortState xmlns:xlrd2="http://schemas.microsoft.com/office/spreadsheetml/2017/richdata2" ref="L16:N23">
    <sortCondition descending="1" ref="M16:M23"/>
  </sortState>
  <mergeCells count="9">
    <mergeCell ref="C64:H64"/>
    <mergeCell ref="J10:O10"/>
    <mergeCell ref="J11:O11"/>
    <mergeCell ref="B2:P3"/>
    <mergeCell ref="C11:H11"/>
    <mergeCell ref="C12:H12"/>
    <mergeCell ref="C40:H40"/>
    <mergeCell ref="C41:H41"/>
    <mergeCell ref="C63:H6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6"/>
  <sheetViews>
    <sheetView zoomScale="85" zoomScaleNormal="85" workbookViewId="0">
      <selection activeCell="H27" sqref="H27"/>
    </sheetView>
  </sheetViews>
  <sheetFormatPr defaultColWidth="0" defaultRowHeight="12" x14ac:dyDescent="0.25"/>
  <cols>
    <col min="1" max="1" width="11.6640625" style="26" customWidth="1"/>
    <col min="2" max="4" width="12.6640625" style="26" customWidth="1"/>
    <col min="5" max="5" width="4.33203125" style="26" customWidth="1"/>
    <col min="6" max="6" width="23.88671875" style="26" customWidth="1"/>
    <col min="7" max="16" width="12.6640625" style="26" customWidth="1"/>
    <col min="17" max="17" width="11.6640625" style="26" customWidth="1"/>
    <col min="18" max="20" width="0" style="26" hidden="1" customWidth="1"/>
    <col min="21" max="16384" width="11.44140625" style="26" hidden="1"/>
  </cols>
  <sheetData>
    <row r="1" spans="2:16" ht="9" customHeight="1" x14ac:dyDescent="0.3">
      <c r="C1" s="27"/>
      <c r="D1" s="27"/>
    </row>
    <row r="2" spans="2:16" x14ac:dyDescent="0.25">
      <c r="B2" s="90" t="s">
        <v>64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2:16" x14ac:dyDescent="0.2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2:16" x14ac:dyDescent="0.25">
      <c r="B4" s="28"/>
      <c r="G4" s="28"/>
      <c r="L4" s="28"/>
      <c r="M4" s="28"/>
    </row>
    <row r="5" spans="2:16" x14ac:dyDescent="0.25">
      <c r="B5" s="28"/>
      <c r="G5" s="28"/>
      <c r="L5" s="28"/>
      <c r="M5" s="28"/>
    </row>
    <row r="6" spans="2:16" x14ac:dyDescent="0.25">
      <c r="B6" s="26" t="s">
        <v>65</v>
      </c>
    </row>
    <row r="7" spans="2:16" x14ac:dyDescent="0.25"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</row>
    <row r="8" spans="2:16" x14ac:dyDescent="0.25">
      <c r="B8" s="59"/>
      <c r="C8" s="55"/>
      <c r="D8" s="55"/>
      <c r="E8" s="55"/>
      <c r="F8" s="55"/>
      <c r="G8" s="55"/>
      <c r="H8" s="55"/>
      <c r="I8" s="65"/>
      <c r="J8" s="65"/>
      <c r="K8" s="65"/>
      <c r="L8" s="65"/>
      <c r="M8" s="65"/>
      <c r="N8" s="65"/>
      <c r="O8" s="65"/>
      <c r="P8" s="60"/>
    </row>
    <row r="9" spans="2:16" x14ac:dyDescent="0.25">
      <c r="B9" s="59"/>
      <c r="C9" s="55"/>
      <c r="D9" s="55"/>
      <c r="E9" s="55"/>
      <c r="F9" s="65" t="s">
        <v>46</v>
      </c>
      <c r="G9" s="65"/>
      <c r="H9" s="65"/>
      <c r="I9" s="65"/>
      <c r="J9" s="65"/>
      <c r="K9" s="65"/>
      <c r="L9" s="70"/>
      <c r="M9" s="70"/>
      <c r="N9" s="70"/>
      <c r="O9" s="70"/>
      <c r="P9" s="60"/>
    </row>
    <row r="10" spans="2:16" x14ac:dyDescent="0.25">
      <c r="B10" s="59"/>
      <c r="C10" s="55"/>
      <c r="D10" s="55"/>
      <c r="E10" s="55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0"/>
    </row>
    <row r="11" spans="2:16" x14ac:dyDescent="0.25">
      <c r="B11" s="59"/>
      <c r="C11" s="55"/>
      <c r="D11" s="55"/>
      <c r="E11" s="55"/>
      <c r="F11" s="91" t="s">
        <v>55</v>
      </c>
      <c r="G11" s="91"/>
      <c r="H11" s="91"/>
      <c r="I11" s="91"/>
      <c r="J11" s="91"/>
      <c r="K11" s="91"/>
      <c r="L11" s="70"/>
      <c r="M11" s="70"/>
      <c r="N11" s="70"/>
      <c r="O11" s="70"/>
      <c r="P11" s="60"/>
    </row>
    <row r="12" spans="2:16" x14ac:dyDescent="0.25">
      <c r="B12" s="59"/>
      <c r="C12" s="55"/>
      <c r="D12" s="55"/>
      <c r="E12" s="55"/>
      <c r="F12" s="89" t="s">
        <v>54</v>
      </c>
      <c r="G12" s="89"/>
      <c r="H12" s="89"/>
      <c r="I12" s="89"/>
      <c r="J12" s="89"/>
      <c r="K12" s="89"/>
      <c r="L12" s="70"/>
      <c r="M12" s="70"/>
      <c r="N12" s="70"/>
      <c r="O12" s="70"/>
      <c r="P12" s="60"/>
    </row>
    <row r="13" spans="2:16" x14ac:dyDescent="0.25">
      <c r="B13" s="59"/>
      <c r="C13" s="55"/>
      <c r="D13" s="55"/>
      <c r="E13" s="55"/>
      <c r="F13" s="71"/>
      <c r="G13" s="71"/>
      <c r="H13" s="71"/>
      <c r="I13" s="71"/>
      <c r="J13" s="71"/>
      <c r="K13" s="71"/>
      <c r="L13" s="70"/>
      <c r="M13" s="70"/>
      <c r="N13" s="70"/>
      <c r="O13" s="70"/>
      <c r="P13" s="60"/>
    </row>
    <row r="14" spans="2:16" x14ac:dyDescent="0.25">
      <c r="B14" s="59"/>
      <c r="C14" s="55"/>
      <c r="D14" s="55"/>
      <c r="E14" s="55"/>
      <c r="F14" s="68" t="s">
        <v>47</v>
      </c>
      <c r="G14" s="68" t="s">
        <v>51</v>
      </c>
      <c r="H14" s="68" t="s">
        <v>50</v>
      </c>
      <c r="I14" s="68" t="s">
        <v>52</v>
      </c>
      <c r="J14" s="68" t="s">
        <v>50</v>
      </c>
      <c r="K14" s="68" t="s">
        <v>53</v>
      </c>
      <c r="L14" s="70"/>
      <c r="M14" s="68" t="s">
        <v>224</v>
      </c>
      <c r="N14" s="68" t="s">
        <v>223</v>
      </c>
      <c r="O14" s="70"/>
      <c r="P14" s="60"/>
    </row>
    <row r="15" spans="2:16" x14ac:dyDescent="0.25">
      <c r="B15" s="59"/>
      <c r="C15" s="55"/>
      <c r="D15" s="55"/>
      <c r="E15" s="55"/>
      <c r="F15" s="67" t="s">
        <v>48</v>
      </c>
      <c r="G15" s="69">
        <f>+SUM(G16:G26)</f>
        <v>307.05999999999995</v>
      </c>
      <c r="H15" s="75">
        <f>1-H27</f>
        <v>8.2133886848574145E-2</v>
      </c>
      <c r="I15" s="69">
        <f>+SUM(I16:I26)</f>
        <v>214.91</v>
      </c>
      <c r="J15" s="69"/>
      <c r="K15" s="75">
        <f>+IFERROR(G15/I15-1, "-")</f>
        <v>0.42878414219905991</v>
      </c>
      <c r="L15" s="70"/>
      <c r="M15" s="69">
        <f>+SUM(M16:M26)</f>
        <v>213.08</v>
      </c>
      <c r="N15" s="75">
        <f t="shared" ref="N15:N26" si="0">+IFERROR(G15/M15-1, "-")</f>
        <v>0.44105500281584353</v>
      </c>
      <c r="O15" s="70"/>
      <c r="P15" s="60"/>
    </row>
    <row r="16" spans="2:16" x14ac:dyDescent="0.25">
      <c r="B16" s="59"/>
      <c r="C16" s="55"/>
      <c r="D16" s="55"/>
      <c r="E16" s="55"/>
      <c r="F16" s="72" t="s">
        <v>66</v>
      </c>
      <c r="G16" s="54">
        <v>215.51</v>
      </c>
      <c r="H16" s="74">
        <f>+G16/G$15</f>
        <v>0.70184980134175745</v>
      </c>
      <c r="I16" s="54">
        <v>144.61000000000001</v>
      </c>
      <c r="J16" s="74">
        <f>+I16/I$15</f>
        <v>0.67288632450793362</v>
      </c>
      <c r="K16" s="74">
        <f t="shared" ref="K16:K25" si="1">+IFERROR(G16/I16-1, "-")</f>
        <v>0.49028421271004752</v>
      </c>
      <c r="L16" s="70"/>
      <c r="M16" s="54">
        <v>127.26</v>
      </c>
      <c r="N16" s="74">
        <f t="shared" si="0"/>
        <v>0.69346220336319342</v>
      </c>
      <c r="O16" s="70"/>
      <c r="P16" s="60"/>
    </row>
    <row r="17" spans="2:16" x14ac:dyDescent="0.25">
      <c r="B17" s="59"/>
      <c r="C17" s="55"/>
      <c r="D17" s="55"/>
      <c r="E17" s="55"/>
      <c r="F17" s="72" t="s">
        <v>68</v>
      </c>
      <c r="G17" s="54">
        <v>56.1</v>
      </c>
      <c r="H17" s="74">
        <f t="shared" ref="H17:H25" si="2">+G17/G$15</f>
        <v>0.18270044942356548</v>
      </c>
      <c r="I17" s="54">
        <v>46.4</v>
      </c>
      <c r="J17" s="74">
        <f t="shared" ref="J17:J25" si="3">+I17/I$15</f>
        <v>0.21590433204597273</v>
      </c>
      <c r="K17" s="74">
        <f t="shared" si="1"/>
        <v>0.20905172413793105</v>
      </c>
      <c r="L17" s="70"/>
      <c r="M17" s="54">
        <v>57.41</v>
      </c>
      <c r="N17" s="74">
        <f t="shared" si="0"/>
        <v>-2.2818324333739648E-2</v>
      </c>
      <c r="O17" s="70"/>
      <c r="P17" s="60"/>
    </row>
    <row r="18" spans="2:16" x14ac:dyDescent="0.25">
      <c r="B18" s="59"/>
      <c r="C18" s="55"/>
      <c r="D18" s="55"/>
      <c r="E18" s="55"/>
      <c r="F18" s="72" t="s">
        <v>69</v>
      </c>
      <c r="G18" s="54">
        <v>19.57</v>
      </c>
      <c r="H18" s="74">
        <f t="shared" si="2"/>
        <v>6.3733472285546808E-2</v>
      </c>
      <c r="I18" s="54">
        <v>4.9800000000000004</v>
      </c>
      <c r="J18" s="74">
        <f t="shared" si="3"/>
        <v>2.3172490810106559E-2</v>
      </c>
      <c r="K18" s="74">
        <f t="shared" si="1"/>
        <v>2.9297188755020076</v>
      </c>
      <c r="L18" s="70"/>
      <c r="M18" s="54">
        <v>7.17</v>
      </c>
      <c r="N18" s="74">
        <f t="shared" si="0"/>
        <v>1.7294281729428174</v>
      </c>
      <c r="O18" s="70"/>
      <c r="P18" s="60"/>
    </row>
    <row r="19" spans="2:16" x14ac:dyDescent="0.25">
      <c r="B19" s="59"/>
      <c r="C19" s="55"/>
      <c r="D19" s="55"/>
      <c r="E19" s="55"/>
      <c r="F19" s="72" t="s">
        <v>67</v>
      </c>
      <c r="G19" s="54">
        <v>12.9</v>
      </c>
      <c r="H19" s="74">
        <f t="shared" si="2"/>
        <v>4.2011333289910774E-2</v>
      </c>
      <c r="I19" s="54">
        <v>13.5</v>
      </c>
      <c r="J19" s="74">
        <f t="shared" si="3"/>
        <v>6.2816993159927406E-2</v>
      </c>
      <c r="K19" s="74">
        <f t="shared" si="1"/>
        <v>-4.4444444444444398E-2</v>
      </c>
      <c r="L19" s="70"/>
      <c r="M19" s="54">
        <v>7.3</v>
      </c>
      <c r="N19" s="74">
        <f t="shared" si="0"/>
        <v>0.76712328767123306</v>
      </c>
      <c r="O19" s="70"/>
      <c r="P19" s="60"/>
    </row>
    <row r="20" spans="2:16" x14ac:dyDescent="0.25">
      <c r="B20" s="59"/>
      <c r="C20" s="55"/>
      <c r="D20" s="55"/>
      <c r="E20" s="55"/>
      <c r="F20" s="72" t="s">
        <v>72</v>
      </c>
      <c r="G20" s="54">
        <v>2.13</v>
      </c>
      <c r="H20" s="74">
        <f t="shared" si="2"/>
        <v>6.9367550315899184E-3</v>
      </c>
      <c r="I20" s="54">
        <v>2.88</v>
      </c>
      <c r="J20" s="74">
        <f t="shared" si="3"/>
        <v>1.3400958540784514E-2</v>
      </c>
      <c r="K20" s="74">
        <f t="shared" si="1"/>
        <v>-0.26041666666666663</v>
      </c>
      <c r="L20" s="55"/>
      <c r="M20" s="54">
        <v>0.62</v>
      </c>
      <c r="N20" s="74">
        <f t="shared" si="0"/>
        <v>2.435483870967742</v>
      </c>
      <c r="O20" s="55"/>
      <c r="P20" s="60"/>
    </row>
    <row r="21" spans="2:16" x14ac:dyDescent="0.25">
      <c r="B21" s="59"/>
      <c r="C21" s="55"/>
      <c r="D21" s="55"/>
      <c r="E21" s="55"/>
      <c r="F21" s="72" t="s">
        <v>71</v>
      </c>
      <c r="G21" s="54">
        <v>0.51</v>
      </c>
      <c r="H21" s="74">
        <f t="shared" si="2"/>
        <v>1.6609131765778678E-3</v>
      </c>
      <c r="I21" s="54">
        <v>0.17</v>
      </c>
      <c r="J21" s="74">
        <f t="shared" si="3"/>
        <v>7.9102880275464156E-4</v>
      </c>
      <c r="K21" s="74">
        <f t="shared" si="1"/>
        <v>2</v>
      </c>
      <c r="L21" s="55"/>
      <c r="M21" s="54">
        <v>1.1599999999999999</v>
      </c>
      <c r="N21" s="74">
        <f t="shared" si="0"/>
        <v>-0.56034482758620685</v>
      </c>
      <c r="O21" s="55"/>
      <c r="P21" s="60"/>
    </row>
    <row r="22" spans="2:16" x14ac:dyDescent="0.25">
      <c r="B22" s="59"/>
      <c r="C22" s="55"/>
      <c r="D22" s="55"/>
      <c r="E22" s="55"/>
      <c r="F22" s="72" t="s">
        <v>74</v>
      </c>
      <c r="G22" s="54">
        <v>0.25</v>
      </c>
      <c r="H22" s="74">
        <f t="shared" si="2"/>
        <v>8.1417312577346463E-4</v>
      </c>
      <c r="I22" s="54">
        <v>0.48</v>
      </c>
      <c r="J22" s="74">
        <f t="shared" si="3"/>
        <v>2.2334930901307523E-3</v>
      </c>
      <c r="K22" s="74">
        <f t="shared" si="1"/>
        <v>-0.47916666666666663</v>
      </c>
      <c r="L22" s="55"/>
      <c r="M22" s="54">
        <v>0.49</v>
      </c>
      <c r="N22" s="74">
        <f t="shared" si="0"/>
        <v>-0.48979591836734693</v>
      </c>
      <c r="O22" s="55"/>
      <c r="P22" s="60"/>
    </row>
    <row r="23" spans="2:16" x14ac:dyDescent="0.25">
      <c r="B23" s="59"/>
      <c r="C23" s="55"/>
      <c r="D23" s="55"/>
      <c r="E23" s="55"/>
      <c r="F23" s="72" t="s">
        <v>70</v>
      </c>
      <c r="G23" s="54">
        <v>0.08</v>
      </c>
      <c r="H23" s="74">
        <f t="shared" si="2"/>
        <v>2.6053540024750869E-4</v>
      </c>
      <c r="I23" s="54">
        <v>1.86</v>
      </c>
      <c r="J23" s="74">
        <f t="shared" si="3"/>
        <v>8.6547857242566667E-3</v>
      </c>
      <c r="K23" s="74">
        <f t="shared" si="1"/>
        <v>-0.956989247311828</v>
      </c>
      <c r="L23" s="55"/>
      <c r="M23" s="54">
        <v>11.67</v>
      </c>
      <c r="N23" s="74">
        <f t="shared" si="0"/>
        <v>-0.99314481576692371</v>
      </c>
      <c r="O23" s="55"/>
      <c r="P23" s="60"/>
    </row>
    <row r="24" spans="2:16" x14ac:dyDescent="0.25">
      <c r="B24" s="59"/>
      <c r="C24" s="55"/>
      <c r="D24" s="55"/>
      <c r="E24" s="55"/>
      <c r="F24" s="72" t="s">
        <v>73</v>
      </c>
      <c r="G24" s="54">
        <v>0.01</v>
      </c>
      <c r="H24" s="74">
        <f t="shared" si="2"/>
        <v>3.2566925030938586E-5</v>
      </c>
      <c r="I24" s="54">
        <v>0.01</v>
      </c>
      <c r="J24" s="74">
        <f t="shared" si="3"/>
        <v>4.6531106044390675E-5</v>
      </c>
      <c r="K24" s="74">
        <f t="shared" si="1"/>
        <v>0</v>
      </c>
      <c r="L24" s="55"/>
      <c r="M24" s="54">
        <v>0</v>
      </c>
      <c r="N24" s="74" t="str">
        <f t="shared" si="0"/>
        <v>-</v>
      </c>
      <c r="O24" s="55"/>
      <c r="P24" s="60"/>
    </row>
    <row r="25" spans="2:16" x14ac:dyDescent="0.25">
      <c r="B25" s="59"/>
      <c r="C25" s="55"/>
      <c r="D25" s="55"/>
      <c r="E25" s="55"/>
      <c r="F25" s="72" t="s">
        <v>60</v>
      </c>
      <c r="G25" s="54">
        <v>0</v>
      </c>
      <c r="H25" s="74">
        <f t="shared" si="2"/>
        <v>0</v>
      </c>
      <c r="I25" s="54">
        <v>0.02</v>
      </c>
      <c r="J25" s="74">
        <f t="shared" si="3"/>
        <v>9.3062212088781349E-5</v>
      </c>
      <c r="K25" s="74">
        <f t="shared" si="1"/>
        <v>-1</v>
      </c>
      <c r="L25" s="55"/>
      <c r="M25" s="54">
        <v>0</v>
      </c>
      <c r="N25" s="74" t="str">
        <f t="shared" si="0"/>
        <v>-</v>
      </c>
      <c r="O25" s="55"/>
      <c r="P25" s="60"/>
    </row>
    <row r="26" spans="2:16" x14ac:dyDescent="0.25">
      <c r="B26" s="59"/>
      <c r="C26" s="55"/>
      <c r="D26" s="55"/>
      <c r="E26" s="55"/>
      <c r="F26" s="72"/>
      <c r="G26" s="54"/>
      <c r="H26" s="54"/>
      <c r="I26" s="54"/>
      <c r="J26" s="54"/>
      <c r="K26" s="54"/>
      <c r="L26" s="55"/>
      <c r="M26" s="54"/>
      <c r="N26" s="54" t="str">
        <f t="shared" si="0"/>
        <v>-</v>
      </c>
      <c r="O26" s="55"/>
      <c r="P26" s="60"/>
    </row>
    <row r="27" spans="2:16" x14ac:dyDescent="0.25">
      <c r="B27" s="59"/>
      <c r="C27" s="55"/>
      <c r="D27" s="55"/>
      <c r="E27" s="55"/>
      <c r="F27" s="67" t="s">
        <v>49</v>
      </c>
      <c r="G27" s="69">
        <f>+SUM(G28:G31)</f>
        <v>3431.4700000000003</v>
      </c>
      <c r="H27" s="75">
        <f>+G27/G32</f>
        <v>0.91786611315142586</v>
      </c>
      <c r="I27" s="69">
        <f>+SUM(I28:I31)</f>
        <v>2738.61</v>
      </c>
      <c r="J27" s="69"/>
      <c r="K27" s="75">
        <f t="shared" ref="K27:K32" si="4">+IFERROR(G27/I27-1, "-")</f>
        <v>0.25299695831096791</v>
      </c>
      <c r="L27" s="55"/>
      <c r="M27" s="69">
        <f>+SUM(M28:M31)</f>
        <v>3015.4800000000005</v>
      </c>
      <c r="N27" s="75">
        <f>+IFERROR(G27/M27-1, "-")</f>
        <v>0.13795150357488684</v>
      </c>
      <c r="O27" s="55"/>
      <c r="P27" s="60"/>
    </row>
    <row r="28" spans="2:16" x14ac:dyDescent="0.25">
      <c r="B28" s="59"/>
      <c r="C28" s="55"/>
      <c r="D28" s="55"/>
      <c r="E28" s="55"/>
      <c r="F28" s="72" t="s">
        <v>75</v>
      </c>
      <c r="G28" s="54">
        <v>2706.79</v>
      </c>
      <c r="H28" s="74">
        <f>+G28/G$27</f>
        <v>0.78881354055259112</v>
      </c>
      <c r="I28" s="54">
        <v>2291.33</v>
      </c>
      <c r="J28" s="74">
        <f t="shared" ref="J28:J31" si="5">+I28/I$27</f>
        <v>0.83667627007861645</v>
      </c>
      <c r="K28" s="74">
        <f t="shared" si="4"/>
        <v>0.18131827366638587</v>
      </c>
      <c r="L28" s="55"/>
      <c r="M28" s="54">
        <v>2502.0500000000002</v>
      </c>
      <c r="N28" s="74">
        <f t="shared" ref="N28:N32" si="6">+IFERROR(G28/M28-1, "-")</f>
        <v>8.1828900301752494E-2</v>
      </c>
      <c r="O28" s="55"/>
      <c r="P28" s="60"/>
    </row>
    <row r="29" spans="2:16" x14ac:dyDescent="0.25">
      <c r="B29" s="59"/>
      <c r="C29" s="55"/>
      <c r="D29" s="55"/>
      <c r="E29" s="55"/>
      <c r="F29" s="72" t="s">
        <v>76</v>
      </c>
      <c r="G29" s="54">
        <v>724.57</v>
      </c>
      <c r="H29" s="74">
        <f t="shared" ref="H29:H31" si="7">+G29/G$27</f>
        <v>0.21115440321494869</v>
      </c>
      <c r="I29" s="54">
        <v>447.19</v>
      </c>
      <c r="J29" s="74">
        <f t="shared" si="5"/>
        <v>0.16329086653448283</v>
      </c>
      <c r="K29" s="74">
        <f t="shared" si="4"/>
        <v>0.62027326192446175</v>
      </c>
      <c r="L29" s="55"/>
      <c r="M29" s="54">
        <v>508.09</v>
      </c>
      <c r="N29" s="74">
        <f t="shared" si="6"/>
        <v>0.42606624810565075</v>
      </c>
      <c r="O29" s="55"/>
      <c r="P29" s="60"/>
    </row>
    <row r="30" spans="2:16" x14ac:dyDescent="0.25">
      <c r="B30" s="59"/>
      <c r="C30" s="55"/>
      <c r="D30" s="55"/>
      <c r="E30" s="55"/>
      <c r="F30" s="72" t="s">
        <v>77</v>
      </c>
      <c r="G30" s="54">
        <v>7.0000000000000007E-2</v>
      </c>
      <c r="H30" s="74">
        <f t="shared" si="7"/>
        <v>2.0399420656453358E-5</v>
      </c>
      <c r="I30" s="54">
        <v>0.09</v>
      </c>
      <c r="J30" s="74">
        <f t="shared" si="5"/>
        <v>3.2863386900653978E-5</v>
      </c>
      <c r="K30" s="74">
        <f t="shared" si="4"/>
        <v>-0.2222222222222221</v>
      </c>
      <c r="L30" s="55"/>
      <c r="M30" s="54">
        <v>5.32</v>
      </c>
      <c r="N30" s="74">
        <f t="shared" si="6"/>
        <v>-0.98684210526315785</v>
      </c>
      <c r="O30" s="55"/>
      <c r="P30" s="60"/>
    </row>
    <row r="31" spans="2:16" x14ac:dyDescent="0.25">
      <c r="B31" s="59"/>
      <c r="C31" s="55"/>
      <c r="D31" s="55"/>
      <c r="E31" s="55"/>
      <c r="F31" s="72" t="s">
        <v>78</v>
      </c>
      <c r="G31" s="54">
        <v>0.04</v>
      </c>
      <c r="H31" s="74">
        <f t="shared" si="7"/>
        <v>1.1656811803687632E-5</v>
      </c>
      <c r="I31" s="54"/>
      <c r="J31" s="74">
        <f t="shared" si="5"/>
        <v>0</v>
      </c>
      <c r="K31" s="74" t="str">
        <f t="shared" si="4"/>
        <v>-</v>
      </c>
      <c r="L31" s="55"/>
      <c r="M31" s="54">
        <v>0.02</v>
      </c>
      <c r="N31" s="74">
        <f t="shared" si="6"/>
        <v>1</v>
      </c>
      <c r="O31" s="55"/>
      <c r="P31" s="60"/>
    </row>
    <row r="32" spans="2:16" x14ac:dyDescent="0.25">
      <c r="B32" s="59"/>
      <c r="C32" s="55"/>
      <c r="D32" s="55"/>
      <c r="E32" s="55"/>
      <c r="F32" s="67" t="s">
        <v>11</v>
      </c>
      <c r="G32" s="69">
        <f>+G27+G15</f>
        <v>3738.53</v>
      </c>
      <c r="H32" s="69"/>
      <c r="I32" s="69">
        <f>+I27+I15</f>
        <v>2953.52</v>
      </c>
      <c r="J32" s="69"/>
      <c r="K32" s="75">
        <f t="shared" si="4"/>
        <v>0.26578794116850402</v>
      </c>
      <c r="L32" s="55"/>
      <c r="M32" s="69">
        <f>+M27+M15</f>
        <v>3228.5600000000004</v>
      </c>
      <c r="N32" s="75">
        <f t="shared" si="6"/>
        <v>0.15795586887033219</v>
      </c>
      <c r="O32" s="55"/>
      <c r="P32" s="60"/>
    </row>
    <row r="33" spans="2:16" x14ac:dyDescent="0.25">
      <c r="B33" s="59"/>
      <c r="C33" s="55"/>
      <c r="D33" s="55"/>
      <c r="E33" s="55"/>
      <c r="F33" s="70"/>
      <c r="G33" s="94">
        <f>+G32/G34</f>
        <v>0.29245467516944001</v>
      </c>
      <c r="H33" s="70"/>
      <c r="I33" s="70"/>
      <c r="J33" s="70"/>
      <c r="K33" s="70"/>
      <c r="L33" s="55"/>
      <c r="M33" s="55"/>
      <c r="N33" s="55"/>
      <c r="O33" s="55"/>
      <c r="P33" s="60"/>
    </row>
    <row r="34" spans="2:16" x14ac:dyDescent="0.25">
      <c r="B34" s="59"/>
      <c r="C34" s="55"/>
      <c r="D34" s="55"/>
      <c r="E34" s="55"/>
      <c r="F34" s="70" t="s">
        <v>56</v>
      </c>
      <c r="G34" s="95">
        <f>+'Macro Región Centro'!D32</f>
        <v>12783.280000000002</v>
      </c>
      <c r="H34" s="70"/>
      <c r="I34" s="70"/>
      <c r="J34" s="70"/>
      <c r="K34" s="70"/>
      <c r="L34" s="55"/>
      <c r="M34" s="55"/>
      <c r="N34" s="55"/>
      <c r="O34" s="55"/>
      <c r="P34" s="60"/>
    </row>
    <row r="35" spans="2:16" x14ac:dyDescent="0.25">
      <c r="B35" s="59"/>
      <c r="C35" s="55"/>
      <c r="D35" s="55"/>
      <c r="E35" s="55"/>
      <c r="F35" s="70" t="s">
        <v>57</v>
      </c>
      <c r="G35" s="70"/>
      <c r="H35" s="70"/>
      <c r="I35" s="70"/>
      <c r="J35" s="70"/>
      <c r="K35" s="70"/>
      <c r="L35" s="55"/>
      <c r="M35" s="55"/>
      <c r="N35" s="55"/>
      <c r="O35" s="55"/>
      <c r="P35" s="60"/>
    </row>
    <row r="36" spans="2:16" x14ac:dyDescent="0.25">
      <c r="B36" s="59"/>
      <c r="C36" s="55"/>
      <c r="D36" s="55"/>
      <c r="E36" s="55"/>
      <c r="F36" s="70"/>
      <c r="G36" s="70"/>
      <c r="H36" s="70"/>
      <c r="I36" s="70"/>
      <c r="J36" s="70"/>
      <c r="K36" s="70"/>
      <c r="L36" s="55"/>
      <c r="M36" s="55"/>
      <c r="N36" s="55"/>
      <c r="O36" s="55"/>
      <c r="P36" s="60"/>
    </row>
    <row r="37" spans="2:16" x14ac:dyDescent="0.25">
      <c r="B37" s="59"/>
      <c r="C37" s="55"/>
      <c r="D37" s="55"/>
      <c r="E37" s="55"/>
      <c r="F37" s="70"/>
      <c r="G37" s="70"/>
      <c r="H37" s="70"/>
      <c r="I37" s="70"/>
      <c r="J37" s="70"/>
      <c r="K37" s="70"/>
      <c r="L37" s="55"/>
      <c r="M37" s="55"/>
      <c r="N37" s="55"/>
      <c r="O37" s="55"/>
      <c r="P37" s="60"/>
    </row>
    <row r="38" spans="2:16" x14ac:dyDescent="0.25">
      <c r="B38" s="59"/>
      <c r="C38" s="55"/>
      <c r="D38" s="55"/>
      <c r="E38" s="55"/>
      <c r="F38" s="65" t="s">
        <v>61</v>
      </c>
      <c r="G38" s="65"/>
      <c r="H38" s="65"/>
      <c r="I38" s="65"/>
      <c r="J38" s="65"/>
      <c r="K38" s="65"/>
      <c r="L38" s="55"/>
      <c r="M38" s="55"/>
      <c r="N38" s="55"/>
      <c r="O38" s="55"/>
      <c r="P38" s="60"/>
    </row>
    <row r="39" spans="2:16" x14ac:dyDescent="0.25">
      <c r="B39" s="59"/>
      <c r="C39" s="55"/>
      <c r="D39" s="55"/>
      <c r="E39" s="55"/>
      <c r="F39" s="70"/>
      <c r="G39" s="70"/>
      <c r="H39" s="70"/>
      <c r="I39" s="70"/>
      <c r="J39" s="70"/>
      <c r="K39" s="70"/>
      <c r="L39" s="55"/>
      <c r="M39" s="55"/>
      <c r="N39" s="55"/>
      <c r="O39" s="55"/>
      <c r="P39" s="60"/>
    </row>
    <row r="40" spans="2:16" x14ac:dyDescent="0.25">
      <c r="B40" s="59"/>
      <c r="C40" s="55"/>
      <c r="D40" s="55"/>
      <c r="E40" s="55"/>
      <c r="F40" s="91" t="s">
        <v>58</v>
      </c>
      <c r="G40" s="91"/>
      <c r="H40" s="91"/>
      <c r="I40" s="91"/>
      <c r="J40" s="91"/>
      <c r="K40" s="91"/>
      <c r="L40" s="55"/>
      <c r="M40" s="55"/>
      <c r="N40" s="55"/>
      <c r="O40" s="55"/>
      <c r="P40" s="60"/>
    </row>
    <row r="41" spans="2:16" x14ac:dyDescent="0.25">
      <c r="B41" s="59"/>
      <c r="C41" s="55"/>
      <c r="D41" s="55"/>
      <c r="E41" s="55"/>
      <c r="F41" s="89" t="s">
        <v>54</v>
      </c>
      <c r="G41" s="89"/>
      <c r="H41" s="89"/>
      <c r="I41" s="89"/>
      <c r="J41" s="89"/>
      <c r="K41" s="89"/>
      <c r="L41" s="55"/>
      <c r="M41" s="55"/>
      <c r="N41" s="55"/>
      <c r="O41" s="55"/>
      <c r="P41" s="60"/>
    </row>
    <row r="42" spans="2:16" x14ac:dyDescent="0.25">
      <c r="B42" s="59"/>
      <c r="C42" s="55"/>
      <c r="D42" s="55"/>
      <c r="E42" s="55"/>
      <c r="F42" s="71"/>
      <c r="G42" s="71"/>
      <c r="H42" s="71"/>
      <c r="I42" s="71"/>
      <c r="J42" s="71"/>
      <c r="K42" s="71"/>
      <c r="L42" s="55"/>
      <c r="M42" s="55"/>
      <c r="N42" s="55"/>
      <c r="O42" s="55"/>
      <c r="P42" s="60"/>
    </row>
    <row r="43" spans="2:16" x14ac:dyDescent="0.25">
      <c r="B43" s="59"/>
      <c r="C43" s="55"/>
      <c r="D43" s="55"/>
      <c r="E43" s="55"/>
      <c r="F43" s="68" t="s">
        <v>59</v>
      </c>
      <c r="G43" s="68" t="s">
        <v>51</v>
      </c>
      <c r="H43" s="68" t="s">
        <v>50</v>
      </c>
      <c r="I43" s="68" t="s">
        <v>52</v>
      </c>
      <c r="J43" s="68" t="s">
        <v>50</v>
      </c>
      <c r="K43" s="68" t="s">
        <v>53</v>
      </c>
      <c r="L43" s="55"/>
      <c r="M43" s="68" t="s">
        <v>224</v>
      </c>
      <c r="N43" s="68" t="s">
        <v>223</v>
      </c>
      <c r="O43" s="55"/>
      <c r="P43" s="60"/>
    </row>
    <row r="44" spans="2:16" x14ac:dyDescent="0.25">
      <c r="B44" s="59"/>
      <c r="C44" s="55"/>
      <c r="D44" s="55"/>
      <c r="E44" s="55"/>
      <c r="F44" s="66" t="s">
        <v>79</v>
      </c>
      <c r="G44" s="54">
        <v>2411.9</v>
      </c>
      <c r="H44" s="74">
        <f>+G44/G$55</f>
        <v>0.64514662180054727</v>
      </c>
      <c r="I44" s="54">
        <v>1838.96</v>
      </c>
      <c r="J44" s="74">
        <f>+I44/I$55</f>
        <v>0.62263333243045593</v>
      </c>
      <c r="K44" s="74">
        <f t="shared" ref="K44:K55" si="8">+IFERROR(G44/I44-1, "-")</f>
        <v>0.31155653195284283</v>
      </c>
      <c r="L44" s="55"/>
      <c r="M44" s="54">
        <v>2180.4899999999998</v>
      </c>
      <c r="N44" s="74">
        <f t="shared" ref="N44:N55" si="9">+IFERROR(G44/M44-1, "-")</f>
        <v>0.10612752179555995</v>
      </c>
      <c r="O44" s="55"/>
      <c r="P44" s="60"/>
    </row>
    <row r="45" spans="2:16" x14ac:dyDescent="0.25">
      <c r="B45" s="59"/>
      <c r="C45" s="55"/>
      <c r="D45" s="55"/>
      <c r="E45" s="55"/>
      <c r="F45" s="66" t="s">
        <v>80</v>
      </c>
      <c r="G45" s="54">
        <v>227.45</v>
      </c>
      <c r="H45" s="74">
        <f t="shared" ref="H45:H54" si="10">+G45/G$55</f>
        <v>6.0839420841881695E-2</v>
      </c>
      <c r="I45" s="54">
        <v>205.49</v>
      </c>
      <c r="J45" s="74">
        <f t="shared" ref="J45:J54" si="11">+I45/I$55</f>
        <v>6.9574609279774643E-2</v>
      </c>
      <c r="K45" s="74">
        <f t="shared" si="8"/>
        <v>0.10686651418560511</v>
      </c>
      <c r="L45" s="55"/>
      <c r="M45" s="54">
        <v>190.56</v>
      </c>
      <c r="N45" s="74">
        <f t="shared" si="9"/>
        <v>0.19358732157850533</v>
      </c>
      <c r="O45" s="55"/>
      <c r="P45" s="60"/>
    </row>
    <row r="46" spans="2:16" x14ac:dyDescent="0.25">
      <c r="B46" s="59"/>
      <c r="C46" s="55"/>
      <c r="D46" s="55"/>
      <c r="E46" s="55"/>
      <c r="F46" s="66" t="s">
        <v>81</v>
      </c>
      <c r="G46" s="54">
        <v>103.39</v>
      </c>
      <c r="H46" s="74">
        <f t="shared" si="10"/>
        <v>2.765525487290459E-2</v>
      </c>
      <c r="I46" s="54">
        <v>48.58</v>
      </c>
      <c r="J46" s="74">
        <f t="shared" si="11"/>
        <v>1.6448170318806035E-2</v>
      </c>
      <c r="K46" s="74">
        <f t="shared" si="8"/>
        <v>1.1282420749279538</v>
      </c>
      <c r="L46" s="55"/>
      <c r="M46" s="54">
        <v>75.53</v>
      </c>
      <c r="N46" s="74">
        <f t="shared" si="9"/>
        <v>0.3688600556070436</v>
      </c>
      <c r="O46" s="55"/>
      <c r="P46" s="60"/>
    </row>
    <row r="47" spans="2:16" x14ac:dyDescent="0.25">
      <c r="B47" s="59"/>
      <c r="C47" s="55"/>
      <c r="D47" s="55"/>
      <c r="E47" s="55"/>
      <c r="F47" s="66" t="s">
        <v>82</v>
      </c>
      <c r="G47" s="54">
        <v>89.46</v>
      </c>
      <c r="H47" s="74">
        <f t="shared" si="10"/>
        <v>2.3929191420157116E-2</v>
      </c>
      <c r="I47" s="54">
        <v>56.37</v>
      </c>
      <c r="J47" s="74">
        <f t="shared" si="11"/>
        <v>1.9085701129499717E-2</v>
      </c>
      <c r="K47" s="74">
        <f t="shared" si="8"/>
        <v>0.58701436934539641</v>
      </c>
      <c r="L47" s="55"/>
      <c r="M47" s="54">
        <v>58.34</v>
      </c>
      <c r="N47" s="74">
        <f t="shared" si="9"/>
        <v>0.5334247514569761</v>
      </c>
      <c r="O47" s="55"/>
      <c r="P47" s="60"/>
    </row>
    <row r="48" spans="2:16" x14ac:dyDescent="0.25">
      <c r="B48" s="59"/>
      <c r="C48" s="55"/>
      <c r="D48" s="55"/>
      <c r="E48" s="55"/>
      <c r="F48" s="66" t="s">
        <v>83</v>
      </c>
      <c r="G48" s="54">
        <v>86.97</v>
      </c>
      <c r="H48" s="74">
        <f t="shared" si="10"/>
        <v>2.326315423441834E-2</v>
      </c>
      <c r="I48" s="54">
        <v>61.28</v>
      </c>
      <c r="J48" s="74">
        <f t="shared" si="11"/>
        <v>2.0748124272055041E-2</v>
      </c>
      <c r="K48" s="74">
        <f t="shared" si="8"/>
        <v>0.41922323759791125</v>
      </c>
      <c r="L48" s="55"/>
      <c r="M48" s="54">
        <v>73.37</v>
      </c>
      <c r="N48" s="74">
        <f t="shared" si="9"/>
        <v>0.18536186452228431</v>
      </c>
      <c r="O48" s="55"/>
      <c r="P48" s="60"/>
    </row>
    <row r="49" spans="2:16" x14ac:dyDescent="0.25">
      <c r="B49" s="59"/>
      <c r="C49" s="55"/>
      <c r="D49" s="55"/>
      <c r="E49" s="55"/>
      <c r="F49" s="66" t="s">
        <v>84</v>
      </c>
      <c r="G49" s="54">
        <v>74.37</v>
      </c>
      <c r="H49" s="74">
        <f t="shared" si="10"/>
        <v>1.9892845583691986E-2</v>
      </c>
      <c r="I49" s="54">
        <v>63.72</v>
      </c>
      <c r="J49" s="74">
        <f t="shared" si="11"/>
        <v>2.1574257157561148E-2</v>
      </c>
      <c r="K49" s="74">
        <f t="shared" si="8"/>
        <v>0.16713747645951038</v>
      </c>
      <c r="L49" s="55"/>
      <c r="M49" s="54">
        <v>126.21</v>
      </c>
      <c r="N49" s="74">
        <f t="shared" si="9"/>
        <v>-0.41074399809840734</v>
      </c>
      <c r="O49" s="55"/>
      <c r="P49" s="60"/>
    </row>
    <row r="50" spans="2:16" x14ac:dyDescent="0.25">
      <c r="B50" s="59"/>
      <c r="C50" s="55"/>
      <c r="D50" s="55"/>
      <c r="E50" s="55"/>
      <c r="F50" s="66" t="s">
        <v>85</v>
      </c>
      <c r="G50" s="54">
        <v>71.069999999999993</v>
      </c>
      <c r="H50" s="74">
        <f t="shared" si="10"/>
        <v>1.9010145698977937E-2</v>
      </c>
      <c r="I50" s="54">
        <v>81.84</v>
      </c>
      <c r="J50" s="74">
        <f t="shared" si="11"/>
        <v>2.7709309569598311E-2</v>
      </c>
      <c r="K50" s="74">
        <f t="shared" si="8"/>
        <v>-0.13159824046920832</v>
      </c>
      <c r="L50" s="55"/>
      <c r="M50" s="54">
        <v>36.71</v>
      </c>
      <c r="N50" s="74">
        <f t="shared" si="9"/>
        <v>0.93598474530100773</v>
      </c>
      <c r="O50" s="55"/>
      <c r="P50" s="60"/>
    </row>
    <row r="51" spans="2:16" x14ac:dyDescent="0.25">
      <c r="B51" s="59"/>
      <c r="C51" s="55"/>
      <c r="D51" s="55"/>
      <c r="E51" s="55"/>
      <c r="F51" s="66" t="s">
        <v>86</v>
      </c>
      <c r="G51" s="54">
        <v>70.849999999999994</v>
      </c>
      <c r="H51" s="74">
        <f t="shared" si="10"/>
        <v>1.8951299039997E-2</v>
      </c>
      <c r="I51" s="54">
        <v>56.01</v>
      </c>
      <c r="J51" s="74">
        <f t="shared" si="11"/>
        <v>1.8963812670982419E-2</v>
      </c>
      <c r="K51" s="74">
        <f t="shared" si="8"/>
        <v>0.26495268702017483</v>
      </c>
      <c r="L51" s="55"/>
      <c r="M51" s="54">
        <v>32.049999999999997</v>
      </c>
      <c r="N51" s="74">
        <f t="shared" si="9"/>
        <v>1.2106084243369737</v>
      </c>
      <c r="O51" s="55"/>
      <c r="P51" s="60"/>
    </row>
    <row r="52" spans="2:16" x14ac:dyDescent="0.25">
      <c r="B52" s="59"/>
      <c r="C52" s="55"/>
      <c r="D52" s="55"/>
      <c r="E52" s="55"/>
      <c r="F52" s="66" t="s">
        <v>87</v>
      </c>
      <c r="G52" s="54">
        <v>57.41</v>
      </c>
      <c r="H52" s="74">
        <f t="shared" si="10"/>
        <v>1.5356303145888891E-2</v>
      </c>
      <c r="I52" s="54">
        <v>80.53</v>
      </c>
      <c r="J52" s="74">
        <f t="shared" si="11"/>
        <v>2.7265771012215934E-2</v>
      </c>
      <c r="K52" s="74">
        <f t="shared" si="8"/>
        <v>-0.28709797590959896</v>
      </c>
      <c r="L52" s="55"/>
      <c r="M52" s="54">
        <v>50.1</v>
      </c>
      <c r="N52" s="74">
        <f t="shared" si="9"/>
        <v>0.1459081836327345</v>
      </c>
      <c r="O52" s="55"/>
      <c r="P52" s="60"/>
    </row>
    <row r="53" spans="2:16" x14ac:dyDescent="0.25">
      <c r="B53" s="59"/>
      <c r="C53" s="55"/>
      <c r="D53" s="55"/>
      <c r="E53" s="55"/>
      <c r="F53" s="66" t="s">
        <v>88</v>
      </c>
      <c r="G53" s="54">
        <v>55.47</v>
      </c>
      <c r="H53" s="74">
        <f t="shared" si="10"/>
        <v>1.4837382607602452E-2</v>
      </c>
      <c r="I53" s="54">
        <v>58.6</v>
      </c>
      <c r="J53" s="74">
        <f t="shared" si="11"/>
        <v>1.984073241420407E-2</v>
      </c>
      <c r="K53" s="74">
        <f t="shared" si="8"/>
        <v>-5.3412969283276546E-2</v>
      </c>
      <c r="L53" s="55"/>
      <c r="M53" s="54">
        <v>28.77</v>
      </c>
      <c r="N53" s="74">
        <f t="shared" si="9"/>
        <v>0.92805005213764336</v>
      </c>
      <c r="O53" s="55"/>
      <c r="P53" s="60"/>
    </row>
    <row r="54" spans="2:16" x14ac:dyDescent="0.25">
      <c r="B54" s="59"/>
      <c r="C54" s="55"/>
      <c r="D54" s="55"/>
      <c r="E54" s="55"/>
      <c r="F54" s="67" t="s">
        <v>60</v>
      </c>
      <c r="G54" s="54">
        <f>+G32-SUM(G44:G53)</f>
        <v>490.19000000000096</v>
      </c>
      <c r="H54" s="74">
        <f t="shared" si="10"/>
        <v>0.13111838075393295</v>
      </c>
      <c r="I54" s="54">
        <f>+I32-SUM(I44:I53)</f>
        <v>402.13999999999942</v>
      </c>
      <c r="J54" s="74">
        <f t="shared" si="11"/>
        <v>0.13615617974484662</v>
      </c>
      <c r="K54" s="74">
        <f t="shared" si="8"/>
        <v>0.21895359824937</v>
      </c>
      <c r="L54" s="55"/>
      <c r="M54" s="54">
        <f>+M32-SUM(M44:M53)</f>
        <v>376.43000000000029</v>
      </c>
      <c r="N54" s="75">
        <f t="shared" si="9"/>
        <v>0.30220758175490947</v>
      </c>
      <c r="O54" s="55"/>
      <c r="P54" s="60"/>
    </row>
    <row r="55" spans="2:16" x14ac:dyDescent="0.25">
      <c r="B55" s="59"/>
      <c r="C55" s="55"/>
      <c r="D55" s="55"/>
      <c r="E55" s="55"/>
      <c r="F55" s="67" t="s">
        <v>11</v>
      </c>
      <c r="G55" s="69">
        <f>+SUM(G44:G54)</f>
        <v>3738.53</v>
      </c>
      <c r="H55" s="69"/>
      <c r="I55" s="69">
        <f>+SUM(I44:I54)</f>
        <v>2953.52</v>
      </c>
      <c r="J55" s="69"/>
      <c r="K55" s="75">
        <f t="shared" si="8"/>
        <v>0.26578794116850402</v>
      </c>
      <c r="L55" s="55"/>
      <c r="M55" s="69">
        <f>+SUM(M44:M54)</f>
        <v>3228.5600000000004</v>
      </c>
      <c r="N55" s="75">
        <f t="shared" si="9"/>
        <v>0.15795586887033219</v>
      </c>
      <c r="O55" s="55"/>
      <c r="P55" s="60"/>
    </row>
    <row r="56" spans="2:16" x14ac:dyDescent="0.25">
      <c r="B56" s="59"/>
      <c r="C56" s="55"/>
      <c r="D56" s="55"/>
      <c r="E56" s="55"/>
      <c r="F56" s="70"/>
      <c r="G56" s="70"/>
      <c r="H56" s="70"/>
      <c r="I56" s="70"/>
      <c r="J56" s="70"/>
      <c r="K56" s="70"/>
      <c r="L56" s="55"/>
      <c r="M56" s="55"/>
      <c r="N56" s="55"/>
      <c r="O56" s="55"/>
      <c r="P56" s="60"/>
    </row>
    <row r="57" spans="2:16" x14ac:dyDescent="0.25">
      <c r="B57" s="59"/>
      <c r="C57" s="55"/>
      <c r="D57" s="55"/>
      <c r="E57" s="55"/>
      <c r="F57" s="70" t="s">
        <v>56</v>
      </c>
      <c r="G57" s="70"/>
      <c r="H57" s="70"/>
      <c r="I57" s="70"/>
      <c r="J57" s="70"/>
      <c r="K57" s="70"/>
      <c r="L57" s="55"/>
      <c r="M57" s="55"/>
      <c r="N57" s="55"/>
      <c r="O57" s="55"/>
      <c r="P57" s="60"/>
    </row>
    <row r="58" spans="2:16" x14ac:dyDescent="0.25">
      <c r="B58" s="59"/>
      <c r="C58" s="55"/>
      <c r="D58" s="55"/>
      <c r="E58" s="55"/>
      <c r="F58" s="70" t="s">
        <v>57</v>
      </c>
      <c r="G58" s="70"/>
      <c r="H58" s="70"/>
      <c r="I58" s="70"/>
      <c r="J58" s="70"/>
      <c r="K58" s="70"/>
      <c r="L58" s="55"/>
      <c r="M58" s="55"/>
      <c r="N58" s="55"/>
      <c r="O58" s="55"/>
      <c r="P58" s="60"/>
    </row>
    <row r="59" spans="2:16" x14ac:dyDescent="0.25">
      <c r="B59" s="59"/>
      <c r="C59" s="55"/>
      <c r="D59" s="55"/>
      <c r="E59" s="55"/>
      <c r="F59" s="70"/>
      <c r="G59" s="70"/>
      <c r="H59" s="70"/>
      <c r="I59" s="70"/>
      <c r="J59" s="70"/>
      <c r="K59" s="70"/>
      <c r="L59" s="55"/>
      <c r="M59" s="55"/>
      <c r="N59" s="55"/>
      <c r="O59" s="55"/>
      <c r="P59" s="60"/>
    </row>
    <row r="60" spans="2:16" x14ac:dyDescent="0.25">
      <c r="B60" s="59"/>
      <c r="C60" s="55"/>
      <c r="D60" s="55"/>
      <c r="E60" s="55"/>
      <c r="F60" s="70"/>
      <c r="G60" s="70"/>
      <c r="H60" s="70"/>
      <c r="I60" s="70"/>
      <c r="J60" s="70"/>
      <c r="K60" s="70"/>
      <c r="L60" s="55"/>
      <c r="M60" s="55"/>
      <c r="N60" s="55"/>
      <c r="O60" s="55"/>
      <c r="P60" s="60"/>
    </row>
    <row r="61" spans="2:16" x14ac:dyDescent="0.25">
      <c r="B61" s="59"/>
      <c r="C61" s="55"/>
      <c r="D61" s="55"/>
      <c r="E61" s="55"/>
      <c r="F61" s="65" t="s">
        <v>62</v>
      </c>
      <c r="G61" s="65"/>
      <c r="H61" s="65"/>
      <c r="I61" s="65"/>
      <c r="J61" s="65"/>
      <c r="K61" s="65"/>
      <c r="L61" s="55"/>
      <c r="M61" s="55"/>
      <c r="N61" s="55"/>
      <c r="O61" s="55"/>
      <c r="P61" s="60"/>
    </row>
    <row r="62" spans="2:16" x14ac:dyDescent="0.25">
      <c r="B62" s="59"/>
      <c r="C62" s="55"/>
      <c r="D62" s="55"/>
      <c r="E62" s="55"/>
      <c r="F62" s="70"/>
      <c r="G62" s="70"/>
      <c r="H62" s="70"/>
      <c r="I62" s="70"/>
      <c r="J62" s="70"/>
      <c r="K62" s="70"/>
      <c r="L62" s="55"/>
      <c r="M62" s="55"/>
      <c r="N62" s="55"/>
      <c r="O62" s="55"/>
      <c r="P62" s="60"/>
    </row>
    <row r="63" spans="2:16" x14ac:dyDescent="0.25">
      <c r="B63" s="59"/>
      <c r="C63" s="55"/>
      <c r="D63" s="55"/>
      <c r="E63" s="55"/>
      <c r="F63" s="91" t="s">
        <v>63</v>
      </c>
      <c r="G63" s="91"/>
      <c r="H63" s="91"/>
      <c r="I63" s="91"/>
      <c r="J63" s="91"/>
      <c r="K63" s="91"/>
      <c r="L63" s="55"/>
      <c r="M63" s="55"/>
      <c r="N63" s="55"/>
      <c r="O63" s="55"/>
      <c r="P63" s="60"/>
    </row>
    <row r="64" spans="2:16" x14ac:dyDescent="0.25">
      <c r="B64" s="59"/>
      <c r="C64" s="55"/>
      <c r="D64" s="55"/>
      <c r="E64" s="55"/>
      <c r="F64" s="89" t="s">
        <v>54</v>
      </c>
      <c r="G64" s="89"/>
      <c r="H64" s="89"/>
      <c r="I64" s="89"/>
      <c r="J64" s="89"/>
      <c r="K64" s="89"/>
      <c r="L64" s="55"/>
      <c r="M64" s="55"/>
      <c r="N64" s="55"/>
      <c r="O64" s="55"/>
      <c r="P64" s="60"/>
    </row>
    <row r="65" spans="2:16" x14ac:dyDescent="0.25">
      <c r="B65" s="59"/>
      <c r="C65" s="55"/>
      <c r="D65" s="55"/>
      <c r="E65" s="55"/>
      <c r="F65" s="71"/>
      <c r="G65" s="71"/>
      <c r="H65" s="71"/>
      <c r="I65" s="71"/>
      <c r="J65" s="71"/>
      <c r="K65" s="71"/>
      <c r="L65" s="55"/>
      <c r="M65" s="55"/>
      <c r="N65" s="55"/>
      <c r="O65" s="55"/>
      <c r="P65" s="60"/>
    </row>
    <row r="66" spans="2:16" x14ac:dyDescent="0.25">
      <c r="B66" s="59"/>
      <c r="C66" s="55"/>
      <c r="D66" s="55"/>
      <c r="E66" s="55"/>
      <c r="F66" s="68" t="s">
        <v>47</v>
      </c>
      <c r="G66" s="68" t="s">
        <v>51</v>
      </c>
      <c r="H66" s="68" t="s">
        <v>50</v>
      </c>
      <c r="I66" s="68" t="s">
        <v>52</v>
      </c>
      <c r="J66" s="68" t="s">
        <v>50</v>
      </c>
      <c r="K66" s="68" t="s">
        <v>53</v>
      </c>
      <c r="L66" s="55"/>
      <c r="M66" s="68" t="s">
        <v>224</v>
      </c>
      <c r="N66" s="68" t="s">
        <v>223</v>
      </c>
      <c r="O66" s="55"/>
      <c r="P66" s="60"/>
    </row>
    <row r="67" spans="2:16" x14ac:dyDescent="0.25">
      <c r="B67" s="59"/>
      <c r="C67" s="55"/>
      <c r="D67" s="55"/>
      <c r="E67" s="55"/>
      <c r="F67" s="67" t="s">
        <v>48</v>
      </c>
      <c r="G67" s="69">
        <f>+SUM(G68:G78)</f>
        <v>307.05999999999995</v>
      </c>
      <c r="H67" s="69"/>
      <c r="I67" s="69">
        <f>+SUM(I68:I78)</f>
        <v>214.91000000000008</v>
      </c>
      <c r="J67" s="69"/>
      <c r="K67" s="75">
        <f t="shared" ref="K67:K91" si="12">+IFERROR(G67/I67-1, "-")</f>
        <v>0.42878414219905925</v>
      </c>
      <c r="L67" s="55"/>
      <c r="M67" s="69">
        <f>+SUM(M68:M78)</f>
        <v>213.08</v>
      </c>
      <c r="N67" s="75">
        <f t="shared" ref="N67:N91" si="13">+IFERROR(G67/M67-1, "-")</f>
        <v>0.44105500281584353</v>
      </c>
      <c r="O67" s="55"/>
      <c r="P67" s="60"/>
    </row>
    <row r="68" spans="2:16" x14ac:dyDescent="0.25">
      <c r="B68" s="59"/>
      <c r="C68" s="55"/>
      <c r="D68" s="55"/>
      <c r="E68" s="55"/>
      <c r="F68" s="72" t="s">
        <v>89</v>
      </c>
      <c r="G68" s="54">
        <v>55.71</v>
      </c>
      <c r="H68" s="74">
        <f>+G68/G$67</f>
        <v>0.18143033934735886</v>
      </c>
      <c r="I68" s="54">
        <v>23.58</v>
      </c>
      <c r="J68" s="74">
        <f>+I68/I$67</f>
        <v>0.10972034805267317</v>
      </c>
      <c r="K68" s="74">
        <f t="shared" si="12"/>
        <v>1.3625954198473282</v>
      </c>
      <c r="L68" s="55"/>
      <c r="M68" s="54">
        <v>18.61</v>
      </c>
      <c r="N68" s="74">
        <f t="shared" si="13"/>
        <v>1.9935518538420207</v>
      </c>
      <c r="O68" s="55"/>
      <c r="P68" s="60"/>
    </row>
    <row r="69" spans="2:16" x14ac:dyDescent="0.25">
      <c r="B69" s="59"/>
      <c r="C69" s="55"/>
      <c r="D69" s="55"/>
      <c r="E69" s="55"/>
      <c r="F69" s="72" t="s">
        <v>90</v>
      </c>
      <c r="G69" s="54">
        <v>46.75</v>
      </c>
      <c r="H69" s="74">
        <f t="shared" ref="H69:H78" si="14">+G69/G$67</f>
        <v>0.15225037451963788</v>
      </c>
      <c r="I69" s="54">
        <v>24.58</v>
      </c>
      <c r="J69" s="74">
        <f t="shared" ref="J69:J78" si="15">+I69/I$67</f>
        <v>0.11437345865711222</v>
      </c>
      <c r="K69" s="74">
        <f t="shared" si="12"/>
        <v>0.90195280716029314</v>
      </c>
      <c r="L69" s="55"/>
      <c r="M69" s="54">
        <v>21.56</v>
      </c>
      <c r="N69" s="74">
        <f t="shared" si="13"/>
        <v>1.1683673469387754</v>
      </c>
      <c r="O69" s="55"/>
      <c r="P69" s="60"/>
    </row>
    <row r="70" spans="2:16" x14ac:dyDescent="0.25">
      <c r="B70" s="59"/>
      <c r="C70" s="55"/>
      <c r="D70" s="55"/>
      <c r="E70" s="55"/>
      <c r="F70" s="72" t="s">
        <v>98</v>
      </c>
      <c r="G70" s="54">
        <v>41.51</v>
      </c>
      <c r="H70" s="74">
        <f t="shared" si="14"/>
        <v>0.13518530580342605</v>
      </c>
      <c r="I70" s="54">
        <v>38.21</v>
      </c>
      <c r="J70" s="74">
        <f t="shared" si="15"/>
        <v>0.17779535619561671</v>
      </c>
      <c r="K70" s="74">
        <f t="shared" si="12"/>
        <v>8.6364825961789959E-2</v>
      </c>
      <c r="L70" s="55"/>
      <c r="M70" s="54">
        <v>33.43</v>
      </c>
      <c r="N70" s="74">
        <f t="shared" si="13"/>
        <v>0.24169907268920121</v>
      </c>
      <c r="O70" s="55"/>
      <c r="P70" s="60"/>
    </row>
    <row r="71" spans="2:16" x14ac:dyDescent="0.25">
      <c r="B71" s="59"/>
      <c r="C71" s="55"/>
      <c r="D71" s="55"/>
      <c r="E71" s="55"/>
      <c r="F71" s="72" t="s">
        <v>92</v>
      </c>
      <c r="G71" s="54">
        <v>24.04</v>
      </c>
      <c r="H71" s="74">
        <f t="shared" si="14"/>
        <v>7.8290887774376358E-2</v>
      </c>
      <c r="I71" s="54">
        <v>1249</v>
      </c>
      <c r="J71" s="74">
        <f t="shared" si="15"/>
        <v>5.811735144944393</v>
      </c>
      <c r="K71" s="74">
        <f t="shared" si="12"/>
        <v>-0.98075260208166537</v>
      </c>
      <c r="L71" s="55"/>
      <c r="M71" s="54">
        <v>12.98</v>
      </c>
      <c r="N71" s="74">
        <f t="shared" si="13"/>
        <v>0.85208012326656379</v>
      </c>
      <c r="O71" s="55"/>
      <c r="P71" s="60"/>
    </row>
    <row r="72" spans="2:16" x14ac:dyDescent="0.25">
      <c r="B72" s="59"/>
      <c r="C72" s="55"/>
      <c r="D72" s="55"/>
      <c r="E72" s="55"/>
      <c r="F72" s="72" t="s">
        <v>93</v>
      </c>
      <c r="G72" s="54">
        <v>18.53</v>
      </c>
      <c r="H72" s="74">
        <f t="shared" si="14"/>
        <v>6.0346512082329204E-2</v>
      </c>
      <c r="I72" s="54">
        <v>16.05</v>
      </c>
      <c r="J72" s="74">
        <f t="shared" si="15"/>
        <v>7.4682425201247002E-2</v>
      </c>
      <c r="K72" s="74">
        <f t="shared" si="12"/>
        <v>0.15451713395638622</v>
      </c>
      <c r="L72" s="55"/>
      <c r="M72" s="54">
        <v>15.55</v>
      </c>
      <c r="N72" s="74">
        <f t="shared" si="13"/>
        <v>0.19163987138263661</v>
      </c>
      <c r="O72" s="55"/>
      <c r="P72" s="60"/>
    </row>
    <row r="73" spans="2:16" x14ac:dyDescent="0.25">
      <c r="B73" s="59"/>
      <c r="C73" s="55"/>
      <c r="D73" s="55"/>
      <c r="E73" s="55"/>
      <c r="F73" s="72" t="s">
        <v>94</v>
      </c>
      <c r="G73" s="54">
        <v>13.47</v>
      </c>
      <c r="H73" s="74">
        <f t="shared" si="14"/>
        <v>4.3867648016674275E-2</v>
      </c>
      <c r="I73" s="54">
        <v>0.1</v>
      </c>
      <c r="J73" s="74">
        <f t="shared" si="15"/>
        <v>4.653110604439066E-4</v>
      </c>
      <c r="K73" s="74">
        <f t="shared" si="12"/>
        <v>133.69999999999999</v>
      </c>
      <c r="L73" s="55"/>
      <c r="M73" s="54"/>
      <c r="N73" s="74" t="str">
        <f t="shared" si="13"/>
        <v>-</v>
      </c>
      <c r="O73" s="55"/>
      <c r="P73" s="60"/>
    </row>
    <row r="74" spans="2:16" x14ac:dyDescent="0.25">
      <c r="B74" s="59"/>
      <c r="C74" s="55"/>
      <c r="D74" s="55"/>
      <c r="E74" s="55"/>
      <c r="F74" s="72" t="s">
        <v>95</v>
      </c>
      <c r="G74" s="54">
        <v>12.88</v>
      </c>
      <c r="H74" s="74">
        <f t="shared" si="14"/>
        <v>4.1946199439848897E-2</v>
      </c>
      <c r="I74" s="54">
        <v>13.4</v>
      </c>
      <c r="J74" s="74">
        <f t="shared" si="15"/>
        <v>6.2351682099483483E-2</v>
      </c>
      <c r="K74" s="74">
        <f t="shared" si="12"/>
        <v>-3.8805970149253688E-2</v>
      </c>
      <c r="L74" s="55"/>
      <c r="M74" s="54">
        <v>6.67</v>
      </c>
      <c r="N74" s="74">
        <f t="shared" si="13"/>
        <v>0.93103448275862077</v>
      </c>
      <c r="O74" s="55"/>
      <c r="P74" s="60"/>
    </row>
    <row r="75" spans="2:16" x14ac:dyDescent="0.25">
      <c r="B75" s="59"/>
      <c r="C75" s="55"/>
      <c r="D75" s="55"/>
      <c r="E75" s="55"/>
      <c r="F75" s="72" t="s">
        <v>96</v>
      </c>
      <c r="G75" s="54">
        <v>9.39</v>
      </c>
      <c r="H75" s="74">
        <f t="shared" si="14"/>
        <v>3.0580342604051333E-2</v>
      </c>
      <c r="I75" s="54">
        <v>9.34</v>
      </c>
      <c r="J75" s="74">
        <f t="shared" si="15"/>
        <v>4.3460053045460877E-2</v>
      </c>
      <c r="K75" s="74">
        <f t="shared" si="12"/>
        <v>5.3533190578158862E-3</v>
      </c>
      <c r="L75" s="55"/>
      <c r="M75" s="54">
        <v>9.4499999999999993</v>
      </c>
      <c r="N75" s="74">
        <f t="shared" si="13"/>
        <v>-6.3492063492062156E-3</v>
      </c>
      <c r="O75" s="55"/>
      <c r="P75" s="60"/>
    </row>
    <row r="76" spans="2:16" x14ac:dyDescent="0.25">
      <c r="B76" s="59"/>
      <c r="C76" s="55"/>
      <c r="D76" s="55"/>
      <c r="E76" s="55"/>
      <c r="F76" s="72" t="s">
        <v>97</v>
      </c>
      <c r="G76" s="54">
        <v>8.34</v>
      </c>
      <c r="H76" s="74">
        <f t="shared" si="14"/>
        <v>2.716081547580278E-2</v>
      </c>
      <c r="I76" s="54">
        <v>3.53</v>
      </c>
      <c r="J76" s="74">
        <f t="shared" si="15"/>
        <v>1.6425480433669901E-2</v>
      </c>
      <c r="K76" s="74">
        <f t="shared" si="12"/>
        <v>1.3626062322946177</v>
      </c>
      <c r="L76" s="55"/>
      <c r="M76" s="54">
        <v>2.09</v>
      </c>
      <c r="N76" s="74">
        <f t="shared" si="13"/>
        <v>2.9904306220095696</v>
      </c>
      <c r="O76" s="55"/>
      <c r="P76" s="60"/>
    </row>
    <row r="77" spans="2:16" x14ac:dyDescent="0.25">
      <c r="B77" s="59"/>
      <c r="C77" s="55"/>
      <c r="D77" s="55"/>
      <c r="E77" s="55"/>
      <c r="F77" s="72" t="s">
        <v>91</v>
      </c>
      <c r="G77" s="54">
        <v>6.24</v>
      </c>
      <c r="H77" s="74">
        <f t="shared" si="14"/>
        <v>2.0321761219305678E-2</v>
      </c>
      <c r="I77" s="54">
        <v>7.16</v>
      </c>
      <c r="J77" s="74">
        <f t="shared" si="15"/>
        <v>3.3316271927783712E-2</v>
      </c>
      <c r="K77" s="74">
        <f t="shared" si="12"/>
        <v>-0.12849162011173187</v>
      </c>
      <c r="L77" s="55"/>
      <c r="M77" s="54">
        <v>5.26</v>
      </c>
      <c r="N77" s="74">
        <f t="shared" si="13"/>
        <v>0.1863117870722435</v>
      </c>
      <c r="O77" s="55"/>
      <c r="P77" s="60"/>
    </row>
    <row r="78" spans="2:16" x14ac:dyDescent="0.25">
      <c r="B78" s="59"/>
      <c r="C78" s="55"/>
      <c r="D78" s="55"/>
      <c r="E78" s="55"/>
      <c r="F78" s="72" t="s">
        <v>60</v>
      </c>
      <c r="G78" s="54">
        <f>+G15-SUM(G68:G77)</f>
        <v>70.19999999999996</v>
      </c>
      <c r="H78" s="74">
        <f t="shared" si="14"/>
        <v>0.22861981371718873</v>
      </c>
      <c r="I78" s="54">
        <f>+I15-SUM(I68:I77)</f>
        <v>-1170.0399999999997</v>
      </c>
      <c r="J78" s="74">
        <f t="shared" si="15"/>
        <v>-5.4443255316178831</v>
      </c>
      <c r="K78" s="74">
        <f t="shared" si="12"/>
        <v>-1.0599979487880755</v>
      </c>
      <c r="L78" s="55"/>
      <c r="M78" s="54">
        <f>+M15-SUM(M68:M77)</f>
        <v>87.48</v>
      </c>
      <c r="N78" s="74">
        <f t="shared" si="13"/>
        <v>-0.19753086419753141</v>
      </c>
      <c r="O78" s="55"/>
      <c r="P78" s="60"/>
    </row>
    <row r="79" spans="2:16" x14ac:dyDescent="0.25">
      <c r="B79" s="59"/>
      <c r="C79" s="55"/>
      <c r="D79" s="55"/>
      <c r="E79" s="55"/>
      <c r="F79" s="67" t="s">
        <v>49</v>
      </c>
      <c r="G79" s="69">
        <f>+SUM(G80:G90)</f>
        <v>3431.4700000000003</v>
      </c>
      <c r="H79" s="69"/>
      <c r="I79" s="69">
        <f>+SUM(I80:I90)</f>
        <v>2738.61</v>
      </c>
      <c r="J79" s="69"/>
      <c r="K79" s="75">
        <f t="shared" si="12"/>
        <v>0.25299695831096791</v>
      </c>
      <c r="L79" s="55"/>
      <c r="M79" s="69">
        <f>+SUM(M80:M90)</f>
        <v>3015.4800000000005</v>
      </c>
      <c r="N79" s="75">
        <f t="shared" si="13"/>
        <v>0.13795150357488684</v>
      </c>
      <c r="O79" s="55"/>
      <c r="P79" s="60"/>
    </row>
    <row r="80" spans="2:16" x14ac:dyDescent="0.25">
      <c r="B80" s="59"/>
      <c r="C80" s="55"/>
      <c r="D80" s="55"/>
      <c r="E80" s="55"/>
      <c r="F80" s="72" t="s">
        <v>99</v>
      </c>
      <c r="G80" s="54">
        <v>2042.14</v>
      </c>
      <c r="H80" s="74">
        <f>+G80/G$79</f>
        <v>0.59512104141956657</v>
      </c>
      <c r="I80" s="54">
        <v>1713.85</v>
      </c>
      <c r="J80" s="74">
        <f>+I80/I$79</f>
        <v>0.62581017377428694</v>
      </c>
      <c r="K80" s="74">
        <f t="shared" si="12"/>
        <v>0.19155118592642317</v>
      </c>
      <c r="L80" s="55"/>
      <c r="M80" s="54">
        <v>1972.54</v>
      </c>
      <c r="N80" s="74">
        <f t="shared" si="13"/>
        <v>3.5284455575045337E-2</v>
      </c>
      <c r="O80" s="55"/>
      <c r="P80" s="60"/>
    </row>
    <row r="81" spans="2:16" x14ac:dyDescent="0.25">
      <c r="B81" s="59"/>
      <c r="C81" s="55"/>
      <c r="D81" s="55"/>
      <c r="E81" s="55"/>
      <c r="F81" s="72" t="s">
        <v>100</v>
      </c>
      <c r="G81" s="54">
        <v>531.22</v>
      </c>
      <c r="H81" s="74">
        <f t="shared" ref="H81:H90" si="16">+G81/G$79</f>
        <v>0.1548082891588736</v>
      </c>
      <c r="I81" s="54">
        <v>404.35</v>
      </c>
      <c r="J81" s="74">
        <f t="shared" ref="J81:J90" si="17">+I81/I$79</f>
        <v>0.14764789436977152</v>
      </c>
      <c r="K81" s="74">
        <f t="shared" si="12"/>
        <v>0.31376282923210086</v>
      </c>
      <c r="L81" s="55"/>
      <c r="M81" s="54">
        <v>445.84</v>
      </c>
      <c r="N81" s="74">
        <f t="shared" si="13"/>
        <v>0.1915036784496682</v>
      </c>
      <c r="O81" s="55"/>
      <c r="P81" s="60"/>
    </row>
    <row r="82" spans="2:16" x14ac:dyDescent="0.25">
      <c r="B82" s="59"/>
      <c r="C82" s="55"/>
      <c r="D82" s="55"/>
      <c r="E82" s="55"/>
      <c r="F82" s="72" t="s">
        <v>101</v>
      </c>
      <c r="G82" s="54">
        <v>509.3</v>
      </c>
      <c r="H82" s="74">
        <f t="shared" si="16"/>
        <v>0.14842035629045278</v>
      </c>
      <c r="I82" s="54">
        <v>310.12</v>
      </c>
      <c r="J82" s="74">
        <f t="shared" si="17"/>
        <v>0.11323992828478681</v>
      </c>
      <c r="K82" s="74">
        <f t="shared" si="12"/>
        <v>0.6422675093512189</v>
      </c>
      <c r="L82" s="55"/>
      <c r="M82" s="54">
        <v>338.57</v>
      </c>
      <c r="N82" s="74">
        <f t="shared" si="13"/>
        <v>0.50426795049768147</v>
      </c>
      <c r="O82" s="55"/>
      <c r="P82" s="60"/>
    </row>
    <row r="83" spans="2:16" x14ac:dyDescent="0.25">
      <c r="B83" s="59"/>
      <c r="C83" s="55"/>
      <c r="D83" s="55"/>
      <c r="E83" s="55"/>
      <c r="F83" s="72" t="s">
        <v>102</v>
      </c>
      <c r="G83" s="54">
        <v>208.8</v>
      </c>
      <c r="H83" s="74">
        <f t="shared" si="16"/>
        <v>6.0848557615249439E-2</v>
      </c>
      <c r="I83" s="54">
        <v>135.55000000000001</v>
      </c>
      <c r="J83" s="74">
        <f t="shared" si="17"/>
        <v>4.9495912159818301E-2</v>
      </c>
      <c r="K83" s="74">
        <f t="shared" si="12"/>
        <v>0.54039099963113246</v>
      </c>
      <c r="L83" s="55"/>
      <c r="M83" s="54">
        <v>168.57</v>
      </c>
      <c r="N83" s="74">
        <f t="shared" si="13"/>
        <v>0.23865456486919401</v>
      </c>
      <c r="O83" s="55"/>
      <c r="P83" s="60"/>
    </row>
    <row r="84" spans="2:16" x14ac:dyDescent="0.25">
      <c r="B84" s="59"/>
      <c r="C84" s="55"/>
      <c r="D84" s="55"/>
      <c r="E84" s="55"/>
      <c r="F84" s="72" t="s">
        <v>103</v>
      </c>
      <c r="G84" s="54">
        <v>54.53</v>
      </c>
      <c r="H84" s="74">
        <f t="shared" si="16"/>
        <v>1.5891148691377165E-2</v>
      </c>
      <c r="I84" s="54">
        <v>35.17</v>
      </c>
      <c r="J84" s="74">
        <f t="shared" si="17"/>
        <v>1.2842281303288895E-2</v>
      </c>
      <c r="K84" s="74">
        <f t="shared" si="12"/>
        <v>0.55046914984361672</v>
      </c>
      <c r="L84" s="55"/>
      <c r="M84" s="54">
        <v>10.77</v>
      </c>
      <c r="N84" s="74">
        <f t="shared" si="13"/>
        <v>4.0631383472609102</v>
      </c>
      <c r="O84" s="55"/>
      <c r="P84" s="60"/>
    </row>
    <row r="85" spans="2:16" x14ac:dyDescent="0.25">
      <c r="B85" s="59"/>
      <c r="C85" s="55"/>
      <c r="D85" s="55"/>
      <c r="E85" s="55"/>
      <c r="F85" s="72" t="s">
        <v>104</v>
      </c>
      <c r="G85" s="54">
        <v>38.950000000000003</v>
      </c>
      <c r="H85" s="74">
        <f t="shared" si="16"/>
        <v>1.1350820493840832E-2</v>
      </c>
      <c r="I85" s="54">
        <v>63.19</v>
      </c>
      <c r="J85" s="74">
        <f t="shared" si="17"/>
        <v>2.3073749091692498E-2</v>
      </c>
      <c r="K85" s="74">
        <f t="shared" si="12"/>
        <v>-0.38360500079126436</v>
      </c>
      <c r="L85" s="55"/>
      <c r="M85" s="54">
        <v>50.5</v>
      </c>
      <c r="N85" s="74">
        <f t="shared" si="13"/>
        <v>-0.22871287128712869</v>
      </c>
      <c r="O85" s="55"/>
      <c r="P85" s="60"/>
    </row>
    <row r="86" spans="2:16" x14ac:dyDescent="0.25">
      <c r="B86" s="59"/>
      <c r="C86" s="55"/>
      <c r="D86" s="55"/>
      <c r="E86" s="55"/>
      <c r="F86" s="72" t="s">
        <v>105</v>
      </c>
      <c r="G86" s="54">
        <v>18.57</v>
      </c>
      <c r="H86" s="74">
        <f t="shared" si="16"/>
        <v>5.4116748798619827E-3</v>
      </c>
      <c r="I86" s="54">
        <v>50.51</v>
      </c>
      <c r="J86" s="74">
        <f t="shared" si="17"/>
        <v>1.8443663026133695E-2</v>
      </c>
      <c r="K86" s="74">
        <f t="shared" si="12"/>
        <v>-0.63235002969708964</v>
      </c>
      <c r="L86" s="55"/>
      <c r="M86" s="54">
        <v>19.649999999999999</v>
      </c>
      <c r="N86" s="74">
        <f t="shared" si="13"/>
        <v>-5.4961832061068638E-2</v>
      </c>
      <c r="O86" s="55"/>
      <c r="P86" s="60"/>
    </row>
    <row r="87" spans="2:16" x14ac:dyDescent="0.25">
      <c r="B87" s="59"/>
      <c r="C87" s="55"/>
      <c r="D87" s="55"/>
      <c r="E87" s="55"/>
      <c r="F87" s="72" t="s">
        <v>106</v>
      </c>
      <c r="G87" s="54">
        <v>18.149999999999999</v>
      </c>
      <c r="H87" s="74">
        <f t="shared" si="16"/>
        <v>5.2892783559232628E-3</v>
      </c>
      <c r="I87" s="54">
        <v>11.37</v>
      </c>
      <c r="J87" s="74">
        <f t="shared" si="17"/>
        <v>4.1517412117826188E-3</v>
      </c>
      <c r="K87" s="74">
        <f t="shared" si="12"/>
        <v>0.59630606860158308</v>
      </c>
      <c r="L87" s="55"/>
      <c r="M87" s="54">
        <v>0.56999999999999995</v>
      </c>
      <c r="N87" s="74">
        <f t="shared" si="13"/>
        <v>30.842105263157894</v>
      </c>
      <c r="O87" s="55"/>
      <c r="P87" s="60"/>
    </row>
    <row r="88" spans="2:16" x14ac:dyDescent="0.25">
      <c r="B88" s="59"/>
      <c r="C88" s="55"/>
      <c r="D88" s="55"/>
      <c r="E88" s="55"/>
      <c r="F88" s="72" t="s">
        <v>107</v>
      </c>
      <c r="G88" s="54">
        <v>6.47</v>
      </c>
      <c r="H88" s="74">
        <f t="shared" si="16"/>
        <v>1.8854893092464743E-3</v>
      </c>
      <c r="I88" s="54">
        <v>1.52</v>
      </c>
      <c r="J88" s="74">
        <f t="shared" si="17"/>
        <v>5.5502608987771163E-4</v>
      </c>
      <c r="K88" s="74">
        <f t="shared" si="12"/>
        <v>3.2565789473684212</v>
      </c>
      <c r="L88" s="55"/>
      <c r="M88" s="54">
        <v>0.95</v>
      </c>
      <c r="N88" s="74">
        <f t="shared" si="13"/>
        <v>5.810526315789474</v>
      </c>
      <c r="O88" s="55"/>
      <c r="P88" s="60"/>
    </row>
    <row r="89" spans="2:16" x14ac:dyDescent="0.25">
      <c r="B89" s="59"/>
      <c r="C89" s="55"/>
      <c r="D89" s="55"/>
      <c r="E89" s="55"/>
      <c r="F89" s="72" t="s">
        <v>108</v>
      </c>
      <c r="G89" s="54">
        <v>2.29</v>
      </c>
      <c r="H89" s="74">
        <f t="shared" si="16"/>
        <v>6.6735247576111688E-4</v>
      </c>
      <c r="I89" s="54">
        <v>12.88</v>
      </c>
      <c r="J89" s="74">
        <f t="shared" si="17"/>
        <v>4.7031158142269254E-3</v>
      </c>
      <c r="K89" s="74">
        <f t="shared" si="12"/>
        <v>-0.82220496894409933</v>
      </c>
      <c r="L89" s="55"/>
      <c r="M89" s="54">
        <v>2.19</v>
      </c>
      <c r="N89" s="74">
        <f t="shared" si="13"/>
        <v>4.5662100456621113E-2</v>
      </c>
      <c r="O89" s="55"/>
      <c r="P89" s="60"/>
    </row>
    <row r="90" spans="2:16" x14ac:dyDescent="0.25">
      <c r="B90" s="59"/>
      <c r="C90" s="55"/>
      <c r="D90" s="55"/>
      <c r="E90" s="55"/>
      <c r="F90" s="72" t="s">
        <v>60</v>
      </c>
      <c r="G90" s="54">
        <f>+G27-SUM(G80:G89)</f>
        <v>1.0499999999997272</v>
      </c>
      <c r="H90" s="74">
        <f t="shared" si="16"/>
        <v>3.059913098467208E-4</v>
      </c>
      <c r="I90" s="54">
        <f>+I27-SUM(I80:I89)</f>
        <v>9.9999999999909051E-2</v>
      </c>
      <c r="J90" s="74">
        <f t="shared" si="17"/>
        <v>3.6514874334026766E-5</v>
      </c>
      <c r="K90" s="74">
        <f t="shared" si="12"/>
        <v>9.5000000000068212</v>
      </c>
      <c r="L90" s="55"/>
      <c r="M90" s="54">
        <f>+M27-SUM(M80:M89)</f>
        <v>5.3299999999999272</v>
      </c>
      <c r="N90" s="74">
        <f t="shared" si="13"/>
        <v>-0.80300187617265639</v>
      </c>
      <c r="O90" s="55"/>
      <c r="P90" s="60"/>
    </row>
    <row r="91" spans="2:16" x14ac:dyDescent="0.25">
      <c r="B91" s="59"/>
      <c r="C91" s="55"/>
      <c r="D91" s="55"/>
      <c r="E91" s="55"/>
      <c r="F91" s="67" t="s">
        <v>11</v>
      </c>
      <c r="G91" s="69">
        <f>+G79+G67</f>
        <v>3738.53</v>
      </c>
      <c r="H91" s="69"/>
      <c r="I91" s="69">
        <f>+I79+I67</f>
        <v>2953.5200000000004</v>
      </c>
      <c r="J91" s="69"/>
      <c r="K91" s="75">
        <f t="shared" si="12"/>
        <v>0.26578794116850379</v>
      </c>
      <c r="L91" s="55"/>
      <c r="M91" s="69">
        <f>+M79+M67</f>
        <v>3228.5600000000004</v>
      </c>
      <c r="N91" s="75">
        <f t="shared" si="13"/>
        <v>0.15795586887033219</v>
      </c>
      <c r="O91" s="55"/>
      <c r="P91" s="60"/>
    </row>
    <row r="92" spans="2:16" x14ac:dyDescent="0.25">
      <c r="B92" s="59"/>
      <c r="C92" s="55"/>
      <c r="D92" s="55"/>
      <c r="E92" s="55"/>
      <c r="F92" s="70"/>
      <c r="G92" s="70"/>
      <c r="H92" s="70"/>
      <c r="I92" s="70"/>
      <c r="J92" s="70"/>
      <c r="K92" s="70"/>
      <c r="L92" s="55"/>
      <c r="M92" s="55"/>
      <c r="N92" s="55"/>
      <c r="O92" s="55"/>
      <c r="P92" s="60"/>
    </row>
    <row r="93" spans="2:16" x14ac:dyDescent="0.25">
      <c r="B93" s="59"/>
      <c r="C93" s="55"/>
      <c r="D93" s="55"/>
      <c r="E93" s="55"/>
      <c r="F93" s="70" t="s">
        <v>56</v>
      </c>
      <c r="G93" s="70"/>
      <c r="H93" s="70"/>
      <c r="I93" s="70"/>
      <c r="J93" s="70"/>
      <c r="K93" s="70"/>
      <c r="L93" s="55"/>
      <c r="M93" s="55"/>
      <c r="N93" s="55"/>
      <c r="O93" s="55"/>
      <c r="P93" s="60"/>
    </row>
    <row r="94" spans="2:16" x14ac:dyDescent="0.25">
      <c r="B94" s="59"/>
      <c r="C94" s="55"/>
      <c r="D94" s="55"/>
      <c r="E94" s="55"/>
      <c r="F94" s="70" t="s">
        <v>57</v>
      </c>
      <c r="G94" s="70"/>
      <c r="H94" s="70"/>
      <c r="I94" s="70"/>
      <c r="J94" s="70"/>
      <c r="K94" s="70"/>
      <c r="L94" s="55"/>
      <c r="M94" s="55"/>
      <c r="N94" s="55"/>
      <c r="O94" s="55"/>
      <c r="P94" s="60"/>
    </row>
    <row r="95" spans="2:16" x14ac:dyDescent="0.25">
      <c r="B95" s="59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60"/>
    </row>
    <row r="96" spans="2:16" x14ac:dyDescent="0.25"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4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showGridLines="0" workbookViewId="0">
      <selection activeCell="C7" sqref="C7"/>
    </sheetView>
  </sheetViews>
  <sheetFormatPr defaultColWidth="8.88671875" defaultRowHeight="10.199999999999999" x14ac:dyDescent="0.2"/>
  <cols>
    <col min="1" max="1" width="158" style="30" customWidth="1"/>
    <col min="2" max="3" width="15" style="30" bestFit="1" customWidth="1"/>
    <col min="4" max="4" width="11.33203125" style="30" bestFit="1" customWidth="1"/>
    <col min="5" max="16384" width="8.88671875" style="30"/>
  </cols>
  <sheetData>
    <row r="1" spans="1:4" x14ac:dyDescent="0.2">
      <c r="A1" s="92" t="s">
        <v>45</v>
      </c>
      <c r="B1" s="92"/>
      <c r="C1" s="92"/>
      <c r="D1" s="92"/>
    </row>
    <row r="3" spans="1:4" x14ac:dyDescent="0.2">
      <c r="A3" s="93" t="s">
        <v>43</v>
      </c>
      <c r="B3" s="93"/>
      <c r="C3" s="93"/>
      <c r="D3" s="93"/>
    </row>
    <row r="4" spans="1:4" x14ac:dyDescent="0.2">
      <c r="A4" s="93" t="s">
        <v>44</v>
      </c>
      <c r="B4" s="93"/>
      <c r="C4" s="93"/>
      <c r="D4" s="93"/>
    </row>
    <row r="5" spans="1:4" x14ac:dyDescent="0.2">
      <c r="A5" s="44" t="s">
        <v>40</v>
      </c>
      <c r="B5" s="42"/>
      <c r="C5" s="42"/>
      <c r="D5" s="43"/>
    </row>
    <row r="6" spans="1:4" x14ac:dyDescent="0.2">
      <c r="A6" s="44" t="s">
        <v>39</v>
      </c>
      <c r="B6" s="42"/>
      <c r="C6" s="42"/>
      <c r="D6" s="43"/>
    </row>
    <row r="7" spans="1:4" x14ac:dyDescent="0.2">
      <c r="A7" s="44" t="s">
        <v>38</v>
      </c>
      <c r="B7" s="42"/>
      <c r="C7" s="42"/>
      <c r="D7" s="43"/>
    </row>
    <row r="8" spans="1:4" x14ac:dyDescent="0.2">
      <c r="A8" s="44"/>
      <c r="B8" s="42"/>
      <c r="C8" s="42"/>
      <c r="D8" s="43"/>
    </row>
    <row r="9" spans="1:4" x14ac:dyDescent="0.2">
      <c r="A9" s="44"/>
      <c r="B9" s="42"/>
      <c r="C9" s="42"/>
      <c r="D9" s="43"/>
    </row>
    <row r="10" spans="1:4" x14ac:dyDescent="0.2">
      <c r="A10" s="45" t="s">
        <v>42</v>
      </c>
      <c r="B10" s="42"/>
      <c r="C10" s="42"/>
      <c r="D10" s="43"/>
    </row>
    <row r="11" spans="1:4" x14ac:dyDescent="0.2">
      <c r="A11" s="46" t="s">
        <v>36</v>
      </c>
      <c r="B11" s="47">
        <v>69091780</v>
      </c>
      <c r="C11" s="48">
        <v>0</v>
      </c>
      <c r="D11" s="48" t="s">
        <v>41</v>
      </c>
    </row>
    <row r="12" spans="1:4" x14ac:dyDescent="0.2">
      <c r="A12" s="49" t="s">
        <v>13</v>
      </c>
      <c r="B12" s="50" t="s">
        <v>12</v>
      </c>
      <c r="C12" s="51" t="s">
        <v>33</v>
      </c>
      <c r="D12" s="49" t="s">
        <v>34</v>
      </c>
    </row>
    <row r="13" spans="1:4" ht="20.399999999999999" x14ac:dyDescent="0.2">
      <c r="A13" s="46" t="s">
        <v>24</v>
      </c>
      <c r="B13" s="47">
        <v>39813547</v>
      </c>
      <c r="C13" s="48">
        <v>0</v>
      </c>
      <c r="D13" s="48" t="s">
        <v>19</v>
      </c>
    </row>
    <row r="14" spans="1:4" x14ac:dyDescent="0.2">
      <c r="A14" s="46" t="s">
        <v>22</v>
      </c>
      <c r="B14" s="52">
        <v>29278233</v>
      </c>
      <c r="C14" s="53">
        <v>0</v>
      </c>
      <c r="D14" s="53" t="s">
        <v>19</v>
      </c>
    </row>
    <row r="17" spans="1:4" x14ac:dyDescent="0.2">
      <c r="A17" s="45" t="s">
        <v>37</v>
      </c>
      <c r="B17" s="42"/>
      <c r="C17" s="42"/>
      <c r="D17" s="43"/>
    </row>
    <row r="18" spans="1:4" ht="10.8" thickBot="1" x14ac:dyDescent="0.25">
      <c r="A18" s="34" t="s">
        <v>36</v>
      </c>
      <c r="B18" s="36">
        <v>15125613</v>
      </c>
      <c r="C18" s="36">
        <v>5768788</v>
      </c>
      <c r="D18" s="35" t="s">
        <v>35</v>
      </c>
    </row>
    <row r="19" spans="1:4" ht="10.8" thickBot="1" x14ac:dyDescent="0.25">
      <c r="A19" s="40" t="s">
        <v>13</v>
      </c>
      <c r="B19" s="41" t="s">
        <v>12</v>
      </c>
      <c r="C19" s="37" t="s">
        <v>33</v>
      </c>
      <c r="D19" s="40" t="s">
        <v>34</v>
      </c>
    </row>
    <row r="20" spans="1:4" ht="10.8" thickBot="1" x14ac:dyDescent="0.25">
      <c r="A20" s="31" t="s">
        <v>32</v>
      </c>
      <c r="B20" s="32">
        <v>3945422</v>
      </c>
      <c r="C20" s="32">
        <v>483787</v>
      </c>
      <c r="D20" s="33" t="s">
        <v>31</v>
      </c>
    </row>
    <row r="21" spans="1:4" ht="10.8" thickBot="1" x14ac:dyDescent="0.25">
      <c r="A21" s="31" t="s">
        <v>30</v>
      </c>
      <c r="B21" s="38">
        <v>0</v>
      </c>
      <c r="C21" s="38">
        <v>0</v>
      </c>
      <c r="D21" s="38" t="s">
        <v>19</v>
      </c>
    </row>
    <row r="22" spans="1:4" ht="10.8" thickBot="1" x14ac:dyDescent="0.25">
      <c r="A22" s="31" t="s">
        <v>29</v>
      </c>
      <c r="B22" s="39">
        <v>883281</v>
      </c>
      <c r="C22" s="39">
        <v>882297</v>
      </c>
      <c r="D22" s="38" t="s">
        <v>28</v>
      </c>
    </row>
    <row r="23" spans="1:4" ht="10.8" thickBot="1" x14ac:dyDescent="0.25">
      <c r="A23" s="31" t="s">
        <v>27</v>
      </c>
      <c r="B23" s="38">
        <v>0</v>
      </c>
      <c r="C23" s="38">
        <v>0</v>
      </c>
      <c r="D23" s="38" t="s">
        <v>19</v>
      </c>
    </row>
    <row r="24" spans="1:4" ht="21" thickBot="1" x14ac:dyDescent="0.25">
      <c r="A24" s="31" t="s">
        <v>26</v>
      </c>
      <c r="B24" s="38">
        <v>0</v>
      </c>
      <c r="C24" s="38"/>
      <c r="D24" s="38" t="s">
        <v>19</v>
      </c>
    </row>
    <row r="25" spans="1:4" ht="10.8" thickBot="1" x14ac:dyDescent="0.25">
      <c r="A25" s="31" t="s">
        <v>25</v>
      </c>
      <c r="B25" s="39">
        <v>8523</v>
      </c>
      <c r="C25" s="38"/>
      <c r="D25" s="38"/>
    </row>
    <row r="26" spans="1:4" ht="21" thickBot="1" x14ac:dyDescent="0.25">
      <c r="A26" s="31" t="s">
        <v>24</v>
      </c>
      <c r="B26" s="39">
        <v>1513510</v>
      </c>
      <c r="C26" s="39">
        <v>1361910</v>
      </c>
      <c r="D26" s="38" t="s">
        <v>23</v>
      </c>
    </row>
    <row r="27" spans="1:4" ht="10.8" thickBot="1" x14ac:dyDescent="0.25">
      <c r="A27" s="31" t="s">
        <v>22</v>
      </c>
      <c r="B27" s="39">
        <v>1532948</v>
      </c>
      <c r="C27" s="39">
        <v>1505718</v>
      </c>
      <c r="D27" s="38" t="s">
        <v>21</v>
      </c>
    </row>
    <row r="28" spans="1:4" ht="10.8" thickBot="1" x14ac:dyDescent="0.25">
      <c r="A28" s="31" t="s">
        <v>20</v>
      </c>
      <c r="B28" s="39">
        <v>5399650</v>
      </c>
      <c r="C28" s="38">
        <v>0</v>
      </c>
      <c r="D28" s="38" t="s">
        <v>19</v>
      </c>
    </row>
    <row r="29" spans="1:4" ht="10.8" thickBot="1" x14ac:dyDescent="0.25">
      <c r="A29" s="31" t="s">
        <v>18</v>
      </c>
      <c r="B29" s="39">
        <v>1410519</v>
      </c>
      <c r="C29" s="39">
        <v>1306085</v>
      </c>
      <c r="D29" s="38" t="s">
        <v>17</v>
      </c>
    </row>
    <row r="30" spans="1:4" ht="21" thickBot="1" x14ac:dyDescent="0.25">
      <c r="A30" s="31" t="s">
        <v>16</v>
      </c>
      <c r="B30" s="39">
        <v>215880</v>
      </c>
      <c r="C30" s="39">
        <v>114495</v>
      </c>
      <c r="D30" s="38" t="s">
        <v>14</v>
      </c>
    </row>
    <row r="31" spans="1:4" ht="21" thickBot="1" x14ac:dyDescent="0.25">
      <c r="A31" s="31" t="s">
        <v>15</v>
      </c>
      <c r="B31" s="39">
        <v>215880</v>
      </c>
      <c r="C31" s="39">
        <v>114495</v>
      </c>
      <c r="D31" s="38" t="s">
        <v>14</v>
      </c>
    </row>
  </sheetData>
  <mergeCells count="3">
    <mergeCell ref="A1:D1"/>
    <mergeCell ref="A3:D3"/>
    <mergeCell ref="A4:D4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96"/>
  <sheetViews>
    <sheetView topLeftCell="C22" zoomScale="85" zoomScaleNormal="85" workbookViewId="0">
      <selection activeCell="F69" sqref="F69"/>
    </sheetView>
  </sheetViews>
  <sheetFormatPr defaultColWidth="0" defaultRowHeight="12" x14ac:dyDescent="0.25"/>
  <cols>
    <col min="1" max="1" width="11.6640625" style="26" customWidth="1"/>
    <col min="2" max="4" width="12.6640625" style="26" customWidth="1"/>
    <col min="5" max="5" width="4.33203125" style="26" customWidth="1"/>
    <col min="6" max="6" width="23.88671875" style="26" customWidth="1"/>
    <col min="7" max="16" width="12.6640625" style="26" customWidth="1"/>
    <col min="17" max="17" width="11.6640625" style="26" customWidth="1"/>
    <col min="18" max="20" width="0" style="26" hidden="1" customWidth="1"/>
    <col min="21" max="16384" width="11.44140625" style="26" hidden="1"/>
  </cols>
  <sheetData>
    <row r="1" spans="2:16" ht="9" customHeight="1" x14ac:dyDescent="0.3">
      <c r="C1" s="27"/>
      <c r="D1" s="27"/>
    </row>
    <row r="2" spans="2:16" x14ac:dyDescent="0.25">
      <c r="B2" s="90" t="s">
        <v>109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2:16" x14ac:dyDescent="0.2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2:16" x14ac:dyDescent="0.25">
      <c r="B4" s="28"/>
      <c r="G4" s="28"/>
      <c r="L4" s="28"/>
      <c r="M4" s="28"/>
    </row>
    <row r="5" spans="2:16" x14ac:dyDescent="0.25">
      <c r="B5" s="28"/>
      <c r="G5" s="28"/>
      <c r="L5" s="28"/>
      <c r="M5" s="28"/>
    </row>
    <row r="6" spans="2:16" x14ac:dyDescent="0.25">
      <c r="B6" s="29" t="s">
        <v>65</v>
      </c>
    </row>
    <row r="7" spans="2:16" x14ac:dyDescent="0.25"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</row>
    <row r="8" spans="2:16" x14ac:dyDescent="0.25">
      <c r="B8" s="59"/>
      <c r="C8" s="55"/>
      <c r="D8" s="55"/>
      <c r="E8" s="55"/>
      <c r="F8" s="55"/>
      <c r="G8" s="55"/>
      <c r="H8" s="55"/>
      <c r="I8" s="65"/>
      <c r="J8" s="65"/>
      <c r="K8" s="65"/>
      <c r="L8" s="65"/>
      <c r="M8" s="65"/>
      <c r="N8" s="65"/>
      <c r="O8" s="65"/>
      <c r="P8" s="60"/>
    </row>
    <row r="9" spans="2:16" x14ac:dyDescent="0.25">
      <c r="B9" s="59"/>
      <c r="C9" s="55"/>
      <c r="D9" s="55"/>
      <c r="E9" s="55"/>
      <c r="F9" s="65" t="s">
        <v>46</v>
      </c>
      <c r="G9" s="65"/>
      <c r="H9" s="65"/>
      <c r="I9" s="65"/>
      <c r="J9" s="65"/>
      <c r="K9" s="65"/>
      <c r="L9" s="70"/>
      <c r="M9" s="70"/>
      <c r="N9" s="70"/>
      <c r="O9" s="70"/>
      <c r="P9" s="60"/>
    </row>
    <row r="10" spans="2:16" x14ac:dyDescent="0.25">
      <c r="B10" s="59"/>
      <c r="C10" s="55"/>
      <c r="D10" s="55"/>
      <c r="E10" s="55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0"/>
    </row>
    <row r="11" spans="2:16" x14ac:dyDescent="0.25">
      <c r="B11" s="59"/>
      <c r="C11" s="55"/>
      <c r="D11" s="55"/>
      <c r="E11" s="55"/>
      <c r="F11" s="91" t="s">
        <v>55</v>
      </c>
      <c r="G11" s="91"/>
      <c r="H11" s="91"/>
      <c r="I11" s="91"/>
      <c r="J11" s="91"/>
      <c r="K11" s="91"/>
      <c r="L11" s="70"/>
      <c r="M11" s="70"/>
      <c r="N11" s="70"/>
      <c r="O11" s="70"/>
      <c r="P11" s="60"/>
    </row>
    <row r="12" spans="2:16" x14ac:dyDescent="0.25">
      <c r="B12" s="59"/>
      <c r="C12" s="55"/>
      <c r="D12" s="55"/>
      <c r="E12" s="55"/>
      <c r="F12" s="89" t="s">
        <v>54</v>
      </c>
      <c r="G12" s="89"/>
      <c r="H12" s="89"/>
      <c r="I12" s="89"/>
      <c r="J12" s="89"/>
      <c r="K12" s="89"/>
      <c r="L12" s="70"/>
      <c r="M12" s="70"/>
      <c r="N12" s="70"/>
      <c r="O12" s="70"/>
      <c r="P12" s="60"/>
    </row>
    <row r="13" spans="2:16" x14ac:dyDescent="0.25">
      <c r="B13" s="59"/>
      <c r="C13" s="55"/>
      <c r="D13" s="55"/>
      <c r="E13" s="55"/>
      <c r="F13" s="71"/>
      <c r="G13" s="71"/>
      <c r="H13" s="71"/>
      <c r="I13" s="71"/>
      <c r="J13" s="71"/>
      <c r="K13" s="71"/>
      <c r="L13" s="70"/>
      <c r="M13" s="70"/>
      <c r="N13" s="70"/>
      <c r="O13" s="70"/>
      <c r="P13" s="60"/>
    </row>
    <row r="14" spans="2:16" x14ac:dyDescent="0.25">
      <c r="B14" s="59"/>
      <c r="C14" s="55"/>
      <c r="D14" s="55"/>
      <c r="E14" s="55"/>
      <c r="F14" s="68" t="s">
        <v>47</v>
      </c>
      <c r="G14" s="68" t="s">
        <v>51</v>
      </c>
      <c r="H14" s="68" t="s">
        <v>50</v>
      </c>
      <c r="I14" s="68" t="s">
        <v>52</v>
      </c>
      <c r="J14" s="68" t="s">
        <v>50</v>
      </c>
      <c r="K14" s="68" t="s">
        <v>53</v>
      </c>
      <c r="L14" s="70"/>
      <c r="M14" s="68" t="s">
        <v>224</v>
      </c>
      <c r="N14" s="68" t="s">
        <v>223</v>
      </c>
      <c r="O14" s="70"/>
      <c r="P14" s="60"/>
    </row>
    <row r="15" spans="2:16" x14ac:dyDescent="0.25">
      <c r="B15" s="59"/>
      <c r="C15" s="55"/>
      <c r="D15" s="55"/>
      <c r="E15" s="55"/>
      <c r="F15" s="67" t="s">
        <v>48</v>
      </c>
      <c r="G15" s="76">
        <f>+SUM(G16:G26)</f>
        <v>1.22</v>
      </c>
      <c r="H15" s="75">
        <f>1-H27</f>
        <v>4.4371381186525394E-4</v>
      </c>
      <c r="I15" s="69">
        <f>+SUM(I16:I26)</f>
        <v>1.1200000000000001</v>
      </c>
      <c r="J15" s="69"/>
      <c r="K15" s="75">
        <f>+IFERROR(G15/I15-1, "-")</f>
        <v>8.9285714285714191E-2</v>
      </c>
      <c r="L15" s="70"/>
      <c r="M15" s="69">
        <f>+SUM(M16:M26)</f>
        <v>0.35000000000000003</v>
      </c>
      <c r="N15" s="75">
        <f t="shared" ref="N15:N26" si="0">+IFERROR(G15/M15-1, "-")</f>
        <v>2.4857142857142853</v>
      </c>
      <c r="O15" s="70"/>
      <c r="P15" s="60"/>
    </row>
    <row r="16" spans="2:16" x14ac:dyDescent="0.25">
      <c r="B16" s="59"/>
      <c r="C16" s="55"/>
      <c r="D16" s="55"/>
      <c r="E16" s="55"/>
      <c r="F16" s="72" t="s">
        <v>110</v>
      </c>
      <c r="G16" s="78">
        <v>1.18</v>
      </c>
      <c r="H16" s="74">
        <f>+G16/G$15</f>
        <v>0.96721311475409832</v>
      </c>
      <c r="I16" s="54">
        <v>1.1200000000000001</v>
      </c>
      <c r="J16" s="74">
        <f>+I16/I$15</f>
        <v>1</v>
      </c>
      <c r="K16" s="74">
        <f t="shared" ref="K16:K25" si="1">+IFERROR(G16/I16-1, "-")</f>
        <v>5.3571428571428381E-2</v>
      </c>
      <c r="L16" s="70"/>
      <c r="M16" s="54">
        <v>0.33</v>
      </c>
      <c r="N16" s="74">
        <f t="shared" si="0"/>
        <v>2.5757575757575752</v>
      </c>
      <c r="O16" s="70"/>
      <c r="P16" s="60"/>
    </row>
    <row r="17" spans="2:16" x14ac:dyDescent="0.25">
      <c r="B17" s="59"/>
      <c r="C17" s="55"/>
      <c r="D17" s="55"/>
      <c r="E17" s="55"/>
      <c r="F17" s="72" t="s">
        <v>111</v>
      </c>
      <c r="G17" s="78">
        <v>0.02</v>
      </c>
      <c r="H17" s="74">
        <f t="shared" ref="H17:H25" si="2">+G17/G$15</f>
        <v>1.6393442622950821E-2</v>
      </c>
      <c r="I17" s="54"/>
      <c r="J17" s="74">
        <f t="shared" ref="J17:J25" si="3">+I17/I$15</f>
        <v>0</v>
      </c>
      <c r="K17" s="74" t="str">
        <f t="shared" si="1"/>
        <v>-</v>
      </c>
      <c r="L17" s="70"/>
      <c r="M17" s="54">
        <v>0.02</v>
      </c>
      <c r="N17" s="74">
        <f t="shared" si="0"/>
        <v>0</v>
      </c>
      <c r="O17" s="70"/>
      <c r="P17" s="60"/>
    </row>
    <row r="18" spans="2:16" x14ac:dyDescent="0.25">
      <c r="B18" s="59"/>
      <c r="C18" s="55"/>
      <c r="D18" s="55"/>
      <c r="E18" s="55"/>
      <c r="F18" s="72" t="s">
        <v>72</v>
      </c>
      <c r="G18" s="78">
        <v>0.02</v>
      </c>
      <c r="H18" s="74">
        <f t="shared" si="2"/>
        <v>1.6393442622950821E-2</v>
      </c>
      <c r="I18" s="54"/>
      <c r="J18" s="74">
        <f t="shared" si="3"/>
        <v>0</v>
      </c>
      <c r="K18" s="74" t="str">
        <f t="shared" si="1"/>
        <v>-</v>
      </c>
      <c r="L18" s="70"/>
      <c r="M18" s="54"/>
      <c r="N18" s="74" t="str">
        <f t="shared" si="0"/>
        <v>-</v>
      </c>
      <c r="O18" s="70"/>
      <c r="P18" s="60"/>
    </row>
    <row r="19" spans="2:16" x14ac:dyDescent="0.25">
      <c r="B19" s="59"/>
      <c r="C19" s="55"/>
      <c r="D19" s="55"/>
      <c r="E19" s="55"/>
      <c r="F19" s="72" t="s">
        <v>73</v>
      </c>
      <c r="G19" s="78">
        <v>0</v>
      </c>
      <c r="H19" s="74">
        <f t="shared" si="2"/>
        <v>0</v>
      </c>
      <c r="I19" s="54"/>
      <c r="J19" s="74">
        <f t="shared" si="3"/>
        <v>0</v>
      </c>
      <c r="K19" s="74" t="str">
        <f t="shared" si="1"/>
        <v>-</v>
      </c>
      <c r="L19" s="70"/>
      <c r="M19" s="54"/>
      <c r="N19" s="74" t="str">
        <f t="shared" si="0"/>
        <v>-</v>
      </c>
      <c r="O19" s="70"/>
      <c r="P19" s="60"/>
    </row>
    <row r="20" spans="2:16" x14ac:dyDescent="0.25">
      <c r="B20" s="59"/>
      <c r="C20" s="55"/>
      <c r="D20" s="55"/>
      <c r="E20" s="55"/>
      <c r="F20" s="72"/>
      <c r="G20" s="54"/>
      <c r="H20" s="74">
        <f t="shared" si="2"/>
        <v>0</v>
      </c>
      <c r="I20" s="54"/>
      <c r="J20" s="74">
        <f t="shared" si="3"/>
        <v>0</v>
      </c>
      <c r="K20" s="74" t="str">
        <f t="shared" si="1"/>
        <v>-</v>
      </c>
      <c r="L20" s="55"/>
      <c r="M20" s="54"/>
      <c r="N20" s="74" t="str">
        <f t="shared" si="0"/>
        <v>-</v>
      </c>
      <c r="O20" s="55"/>
      <c r="P20" s="60"/>
    </row>
    <row r="21" spans="2:16" x14ac:dyDescent="0.25">
      <c r="B21" s="59"/>
      <c r="C21" s="55"/>
      <c r="D21" s="55"/>
      <c r="E21" s="55"/>
      <c r="F21" s="72"/>
      <c r="G21" s="54"/>
      <c r="H21" s="74">
        <f t="shared" si="2"/>
        <v>0</v>
      </c>
      <c r="I21" s="54"/>
      <c r="J21" s="74">
        <f t="shared" si="3"/>
        <v>0</v>
      </c>
      <c r="K21" s="74" t="str">
        <f t="shared" si="1"/>
        <v>-</v>
      </c>
      <c r="L21" s="55"/>
      <c r="M21" s="54"/>
      <c r="N21" s="74" t="str">
        <f t="shared" si="0"/>
        <v>-</v>
      </c>
      <c r="O21" s="55"/>
      <c r="P21" s="60"/>
    </row>
    <row r="22" spans="2:16" x14ac:dyDescent="0.25">
      <c r="B22" s="59"/>
      <c r="C22" s="55"/>
      <c r="D22" s="55"/>
      <c r="E22" s="55"/>
      <c r="F22" s="72"/>
      <c r="G22" s="54"/>
      <c r="H22" s="74">
        <f t="shared" si="2"/>
        <v>0</v>
      </c>
      <c r="I22" s="54"/>
      <c r="J22" s="74">
        <f t="shared" si="3"/>
        <v>0</v>
      </c>
      <c r="K22" s="74" t="str">
        <f t="shared" si="1"/>
        <v>-</v>
      </c>
      <c r="L22" s="55"/>
      <c r="M22" s="54"/>
      <c r="N22" s="74" t="str">
        <f t="shared" si="0"/>
        <v>-</v>
      </c>
      <c r="O22" s="55"/>
      <c r="P22" s="60"/>
    </row>
    <row r="23" spans="2:16" x14ac:dyDescent="0.25">
      <c r="B23" s="59"/>
      <c r="C23" s="55"/>
      <c r="D23" s="55"/>
      <c r="E23" s="55"/>
      <c r="F23" s="72"/>
      <c r="G23" s="54"/>
      <c r="H23" s="74">
        <f t="shared" si="2"/>
        <v>0</v>
      </c>
      <c r="I23" s="54"/>
      <c r="J23" s="74">
        <f t="shared" si="3"/>
        <v>0</v>
      </c>
      <c r="K23" s="74" t="str">
        <f t="shared" si="1"/>
        <v>-</v>
      </c>
      <c r="L23" s="55"/>
      <c r="M23" s="54"/>
      <c r="N23" s="74" t="str">
        <f t="shared" si="0"/>
        <v>-</v>
      </c>
      <c r="O23" s="55"/>
      <c r="P23" s="60"/>
    </row>
    <row r="24" spans="2:16" x14ac:dyDescent="0.25">
      <c r="B24" s="59"/>
      <c r="C24" s="55"/>
      <c r="D24" s="55"/>
      <c r="E24" s="55"/>
      <c r="F24" s="72"/>
      <c r="G24" s="54"/>
      <c r="H24" s="74">
        <f t="shared" si="2"/>
        <v>0</v>
      </c>
      <c r="I24" s="54"/>
      <c r="J24" s="74">
        <f t="shared" si="3"/>
        <v>0</v>
      </c>
      <c r="K24" s="74" t="str">
        <f t="shared" si="1"/>
        <v>-</v>
      </c>
      <c r="L24" s="55"/>
      <c r="M24" s="54"/>
      <c r="N24" s="74" t="str">
        <f t="shared" si="0"/>
        <v>-</v>
      </c>
      <c r="O24" s="55"/>
      <c r="P24" s="60"/>
    </row>
    <row r="25" spans="2:16" x14ac:dyDescent="0.25">
      <c r="B25" s="59"/>
      <c r="C25" s="55"/>
      <c r="D25" s="55"/>
      <c r="E25" s="55"/>
      <c r="F25" s="72"/>
      <c r="G25" s="54"/>
      <c r="H25" s="74">
        <f t="shared" si="2"/>
        <v>0</v>
      </c>
      <c r="I25" s="54"/>
      <c r="J25" s="74">
        <f t="shared" si="3"/>
        <v>0</v>
      </c>
      <c r="K25" s="74" t="str">
        <f t="shared" si="1"/>
        <v>-</v>
      </c>
      <c r="L25" s="55"/>
      <c r="M25" s="54"/>
      <c r="N25" s="74" t="str">
        <f t="shared" si="0"/>
        <v>-</v>
      </c>
      <c r="O25" s="55"/>
      <c r="P25" s="60"/>
    </row>
    <row r="26" spans="2:16" x14ac:dyDescent="0.25">
      <c r="B26" s="59"/>
      <c r="C26" s="55"/>
      <c r="D26" s="55"/>
      <c r="E26" s="55"/>
      <c r="F26" s="72"/>
      <c r="G26" s="54"/>
      <c r="H26" s="54"/>
      <c r="I26" s="54"/>
      <c r="J26" s="54"/>
      <c r="K26" s="54"/>
      <c r="L26" s="55"/>
      <c r="M26" s="54"/>
      <c r="N26" s="54" t="str">
        <f t="shared" si="0"/>
        <v>-</v>
      </c>
      <c r="O26" s="55"/>
      <c r="P26" s="60"/>
    </row>
    <row r="27" spans="2:16" x14ac:dyDescent="0.25">
      <c r="B27" s="59"/>
      <c r="C27" s="55"/>
      <c r="D27" s="55"/>
      <c r="E27" s="55"/>
      <c r="F27" s="67" t="s">
        <v>49</v>
      </c>
      <c r="G27" s="69">
        <f>+SUM(G28:G31)</f>
        <v>2748.3</v>
      </c>
      <c r="H27" s="75">
        <f>+G27/G32</f>
        <v>0.99955628618813475</v>
      </c>
      <c r="I27" s="69">
        <f>+SUM(I28:I31)</f>
        <v>1636.68</v>
      </c>
      <c r="J27" s="69"/>
      <c r="K27" s="75">
        <f t="shared" ref="K27:K32" si="4">+IFERROR(G27/I27-1, "-")</f>
        <v>0.67919202287557745</v>
      </c>
      <c r="L27" s="55"/>
      <c r="M27" s="69">
        <f>+SUM(M28:M31)</f>
        <v>1395.2</v>
      </c>
      <c r="N27" s="75">
        <f>+IFERROR(G27/M27-1, "-")</f>
        <v>0.9698251146788992</v>
      </c>
      <c r="O27" s="55"/>
      <c r="P27" s="60"/>
    </row>
    <row r="28" spans="2:16" x14ac:dyDescent="0.25">
      <c r="B28" s="59"/>
      <c r="C28" s="55"/>
      <c r="D28" s="55"/>
      <c r="E28" s="55"/>
      <c r="F28" s="72" t="s">
        <v>75</v>
      </c>
      <c r="G28" s="54">
        <v>2746.8</v>
      </c>
      <c r="H28" s="74">
        <f>+G28/G$27</f>
        <v>0.99945420805588914</v>
      </c>
      <c r="I28" s="54">
        <v>1634.93</v>
      </c>
      <c r="J28" s="74">
        <f t="shared" ref="J28:J31" si="5">+I28/I$27</f>
        <v>0.99893076227484912</v>
      </c>
      <c r="K28" s="74">
        <f t="shared" si="4"/>
        <v>0.68007192968506303</v>
      </c>
      <c r="L28" s="55"/>
      <c r="M28" s="54">
        <v>1393.76</v>
      </c>
      <c r="N28" s="74">
        <f t="shared" ref="N28:N32" si="6">+IFERROR(G28/M28-1, "-")</f>
        <v>0.97078406612329249</v>
      </c>
      <c r="O28" s="55"/>
      <c r="P28" s="60"/>
    </row>
    <row r="29" spans="2:16" x14ac:dyDescent="0.25">
      <c r="B29" s="59"/>
      <c r="C29" s="55"/>
      <c r="D29" s="55"/>
      <c r="E29" s="55"/>
      <c r="F29" s="72" t="s">
        <v>77</v>
      </c>
      <c r="G29" s="54">
        <v>1.5</v>
      </c>
      <c r="H29" s="74">
        <f t="shared" ref="H29:H31" si="7">+G29/G$27</f>
        <v>5.4579194411090491E-4</v>
      </c>
      <c r="I29" s="54">
        <v>1.75</v>
      </c>
      <c r="J29" s="74">
        <f t="shared" si="5"/>
        <v>1.0692377251509152E-3</v>
      </c>
      <c r="K29" s="74">
        <f t="shared" si="4"/>
        <v>-0.1428571428571429</v>
      </c>
      <c r="L29" s="55"/>
      <c r="M29" s="54">
        <v>1.44</v>
      </c>
      <c r="N29" s="74">
        <f t="shared" si="6"/>
        <v>4.1666666666666741E-2</v>
      </c>
      <c r="O29" s="55"/>
      <c r="P29" s="60"/>
    </row>
    <row r="30" spans="2:16" x14ac:dyDescent="0.25">
      <c r="B30" s="59"/>
      <c r="C30" s="55"/>
      <c r="D30" s="55"/>
      <c r="E30" s="55"/>
      <c r="F30" s="73"/>
      <c r="G30" s="54"/>
      <c r="H30" s="74">
        <f t="shared" si="7"/>
        <v>0</v>
      </c>
      <c r="I30" s="54"/>
      <c r="J30" s="74">
        <f t="shared" si="5"/>
        <v>0</v>
      </c>
      <c r="K30" s="74" t="str">
        <f t="shared" si="4"/>
        <v>-</v>
      </c>
      <c r="L30" s="55"/>
      <c r="M30" s="54"/>
      <c r="N30" s="74" t="str">
        <f t="shared" si="6"/>
        <v>-</v>
      </c>
      <c r="O30" s="55"/>
      <c r="P30" s="60"/>
    </row>
    <row r="31" spans="2:16" x14ac:dyDescent="0.25">
      <c r="B31" s="59"/>
      <c r="C31" s="55"/>
      <c r="D31" s="55"/>
      <c r="E31" s="55"/>
      <c r="F31" s="73"/>
      <c r="G31" s="54"/>
      <c r="H31" s="74">
        <f t="shared" si="7"/>
        <v>0</v>
      </c>
      <c r="I31" s="54"/>
      <c r="J31" s="74">
        <f t="shared" si="5"/>
        <v>0</v>
      </c>
      <c r="K31" s="74" t="str">
        <f t="shared" si="4"/>
        <v>-</v>
      </c>
      <c r="L31" s="55"/>
      <c r="M31" s="54"/>
      <c r="N31" s="74" t="str">
        <f t="shared" si="6"/>
        <v>-</v>
      </c>
      <c r="O31" s="55"/>
      <c r="P31" s="60"/>
    </row>
    <row r="32" spans="2:16" x14ac:dyDescent="0.25">
      <c r="B32" s="59"/>
      <c r="C32" s="55"/>
      <c r="D32" s="55"/>
      <c r="E32" s="55"/>
      <c r="F32" s="67" t="s">
        <v>11</v>
      </c>
      <c r="G32" s="69">
        <f>+G27+G15</f>
        <v>2749.52</v>
      </c>
      <c r="H32" s="69"/>
      <c r="I32" s="69">
        <f>+I27+I15</f>
        <v>1637.8</v>
      </c>
      <c r="J32" s="69"/>
      <c r="K32" s="75">
        <f t="shared" si="4"/>
        <v>0.67878861887898401</v>
      </c>
      <c r="L32" s="55"/>
      <c r="M32" s="69">
        <f>+M27+M15</f>
        <v>1395.55</v>
      </c>
      <c r="N32" s="75">
        <f t="shared" si="6"/>
        <v>0.97020529540324607</v>
      </c>
      <c r="O32" s="55"/>
      <c r="P32" s="60"/>
    </row>
    <row r="33" spans="2:16" x14ac:dyDescent="0.25">
      <c r="B33" s="59"/>
      <c r="C33" s="55"/>
      <c r="D33" s="55"/>
      <c r="E33" s="55"/>
      <c r="F33" s="70"/>
      <c r="G33" s="94">
        <f>+G32/G34</f>
        <v>0.21508720766501238</v>
      </c>
      <c r="H33" s="70"/>
      <c r="I33" s="70"/>
      <c r="J33" s="70"/>
      <c r="K33" s="70"/>
      <c r="L33" s="55"/>
      <c r="M33" s="55"/>
      <c r="N33" s="55"/>
      <c r="O33" s="55"/>
      <c r="P33" s="60"/>
    </row>
    <row r="34" spans="2:16" x14ac:dyDescent="0.25">
      <c r="B34" s="59"/>
      <c r="C34" s="55"/>
      <c r="D34" s="55"/>
      <c r="E34" s="55"/>
      <c r="F34" s="70" t="s">
        <v>56</v>
      </c>
      <c r="G34" s="95">
        <f>+'Macro Región Centro'!D32</f>
        <v>12783.280000000002</v>
      </c>
      <c r="H34" s="70"/>
      <c r="I34" s="70"/>
      <c r="J34" s="70"/>
      <c r="K34" s="70"/>
      <c r="L34" s="55"/>
      <c r="M34" s="55"/>
      <c r="N34" s="55"/>
      <c r="O34" s="55"/>
      <c r="P34" s="60"/>
    </row>
    <row r="35" spans="2:16" x14ac:dyDescent="0.25">
      <c r="B35" s="59"/>
      <c r="C35" s="55"/>
      <c r="D35" s="55"/>
      <c r="E35" s="55"/>
      <c r="F35" s="70" t="s">
        <v>57</v>
      </c>
      <c r="G35" s="70"/>
      <c r="H35" s="70"/>
      <c r="I35" s="70"/>
      <c r="J35" s="70"/>
      <c r="K35" s="70"/>
      <c r="L35" s="55"/>
      <c r="M35" s="55"/>
      <c r="N35" s="55"/>
      <c r="O35" s="55"/>
      <c r="P35" s="60"/>
    </row>
    <row r="36" spans="2:16" x14ac:dyDescent="0.25">
      <c r="B36" s="59"/>
      <c r="C36" s="55"/>
      <c r="D36" s="55"/>
      <c r="E36" s="55"/>
      <c r="F36" s="70"/>
      <c r="G36" s="70"/>
      <c r="H36" s="70"/>
      <c r="I36" s="70"/>
      <c r="J36" s="70"/>
      <c r="K36" s="70"/>
      <c r="L36" s="55"/>
      <c r="M36" s="55"/>
      <c r="N36" s="55"/>
      <c r="O36" s="55"/>
      <c r="P36" s="60"/>
    </row>
    <row r="37" spans="2:16" x14ac:dyDescent="0.25">
      <c r="B37" s="59"/>
      <c r="C37" s="55"/>
      <c r="D37" s="55"/>
      <c r="E37" s="55"/>
      <c r="F37" s="70"/>
      <c r="G37" s="70"/>
      <c r="H37" s="70"/>
      <c r="I37" s="70"/>
      <c r="J37" s="70"/>
      <c r="K37" s="70"/>
      <c r="L37" s="55"/>
      <c r="M37" s="55"/>
      <c r="N37" s="55"/>
      <c r="O37" s="55"/>
      <c r="P37" s="60"/>
    </row>
    <row r="38" spans="2:16" x14ac:dyDescent="0.25">
      <c r="B38" s="59"/>
      <c r="C38" s="55"/>
      <c r="D38" s="55"/>
      <c r="E38" s="55"/>
      <c r="F38" s="65" t="s">
        <v>61</v>
      </c>
      <c r="G38" s="65"/>
      <c r="H38" s="65"/>
      <c r="I38" s="65"/>
      <c r="J38" s="65"/>
      <c r="K38" s="65"/>
      <c r="L38" s="55"/>
      <c r="M38" s="55"/>
      <c r="N38" s="55"/>
      <c r="O38" s="55"/>
      <c r="P38" s="60"/>
    </row>
    <row r="39" spans="2:16" x14ac:dyDescent="0.25">
      <c r="B39" s="59"/>
      <c r="C39" s="55"/>
      <c r="D39" s="55"/>
      <c r="E39" s="55"/>
      <c r="F39" s="70"/>
      <c r="G39" s="70"/>
      <c r="H39" s="70"/>
      <c r="I39" s="70"/>
      <c r="J39" s="70"/>
      <c r="K39" s="70"/>
      <c r="L39" s="55"/>
      <c r="M39" s="55"/>
      <c r="N39" s="55"/>
      <c r="O39" s="55"/>
      <c r="P39" s="60"/>
    </row>
    <row r="40" spans="2:16" x14ac:dyDescent="0.25">
      <c r="B40" s="59"/>
      <c r="C40" s="55"/>
      <c r="D40" s="55"/>
      <c r="E40" s="55"/>
      <c r="F40" s="91" t="s">
        <v>58</v>
      </c>
      <c r="G40" s="91"/>
      <c r="H40" s="91"/>
      <c r="I40" s="91"/>
      <c r="J40" s="91"/>
      <c r="K40" s="91"/>
      <c r="L40" s="55"/>
      <c r="M40" s="55"/>
      <c r="N40" s="55"/>
      <c r="O40" s="55"/>
      <c r="P40" s="60"/>
    </row>
    <row r="41" spans="2:16" x14ac:dyDescent="0.25">
      <c r="B41" s="59"/>
      <c r="C41" s="55"/>
      <c r="D41" s="55"/>
      <c r="E41" s="55"/>
      <c r="F41" s="89" t="s">
        <v>54</v>
      </c>
      <c r="G41" s="89"/>
      <c r="H41" s="89"/>
      <c r="I41" s="89"/>
      <c r="J41" s="89"/>
      <c r="K41" s="89"/>
      <c r="L41" s="55"/>
      <c r="M41" s="55"/>
      <c r="N41" s="55"/>
      <c r="O41" s="55"/>
      <c r="P41" s="60"/>
    </row>
    <row r="42" spans="2:16" x14ac:dyDescent="0.25">
      <c r="B42" s="59"/>
      <c r="C42" s="55"/>
      <c r="D42" s="55"/>
      <c r="E42" s="55"/>
      <c r="F42" s="71"/>
      <c r="G42" s="71"/>
      <c r="H42" s="71"/>
      <c r="I42" s="71"/>
      <c r="J42" s="71"/>
      <c r="K42" s="71"/>
      <c r="L42" s="55"/>
      <c r="M42" s="55"/>
      <c r="N42" s="55"/>
      <c r="O42" s="55"/>
      <c r="P42" s="60"/>
    </row>
    <row r="43" spans="2:16" x14ac:dyDescent="0.25">
      <c r="B43" s="59"/>
      <c r="C43" s="55"/>
      <c r="D43" s="55"/>
      <c r="E43" s="55"/>
      <c r="F43" s="68" t="s">
        <v>59</v>
      </c>
      <c r="G43" s="68" t="s">
        <v>51</v>
      </c>
      <c r="H43" s="68" t="s">
        <v>50</v>
      </c>
      <c r="I43" s="68" t="s">
        <v>52</v>
      </c>
      <c r="J43" s="68" t="s">
        <v>50</v>
      </c>
      <c r="K43" s="68" t="s">
        <v>53</v>
      </c>
      <c r="L43" s="55"/>
      <c r="M43" s="68" t="s">
        <v>224</v>
      </c>
      <c r="N43" s="68" t="s">
        <v>223</v>
      </c>
      <c r="O43" s="55"/>
      <c r="P43" s="60"/>
    </row>
    <row r="44" spans="2:16" x14ac:dyDescent="0.25">
      <c r="B44" s="59"/>
      <c r="C44" s="55"/>
      <c r="D44" s="55"/>
      <c r="E44" s="55"/>
      <c r="F44" s="66" t="s">
        <v>79</v>
      </c>
      <c r="G44" s="54">
        <v>1652.44</v>
      </c>
      <c r="H44" s="74">
        <f>+G44/G$55</f>
        <v>0.60099217317931863</v>
      </c>
      <c r="I44" s="54">
        <v>845.44</v>
      </c>
      <c r="J44" s="74">
        <f>+I44/I$55</f>
        <v>0.51620466479423621</v>
      </c>
      <c r="K44" s="74">
        <f t="shared" ref="K44:K55" si="8">+IFERROR(G44/I44-1, "-")</f>
        <v>0.95453255109765323</v>
      </c>
      <c r="L44" s="55"/>
      <c r="M44" s="54">
        <v>958.03</v>
      </c>
      <c r="N44" s="74">
        <f t="shared" ref="N44:N55" si="9">+IFERROR(G44/M44-1, "-")</f>
        <v>0.72483116395102454</v>
      </c>
      <c r="O44" s="55"/>
      <c r="P44" s="60"/>
    </row>
    <row r="45" spans="2:16" x14ac:dyDescent="0.25">
      <c r="B45" s="59"/>
      <c r="C45" s="55"/>
      <c r="D45" s="55"/>
      <c r="E45" s="55"/>
      <c r="F45" s="66" t="s">
        <v>85</v>
      </c>
      <c r="G45" s="54">
        <v>497.69</v>
      </c>
      <c r="H45" s="74">
        <f t="shared" ref="H45:H54" si="10">+G45/G$55</f>
        <v>0.18100977625185488</v>
      </c>
      <c r="I45" s="54">
        <v>314.73</v>
      </c>
      <c r="J45" s="74">
        <f t="shared" ref="J45:J54" si="11">+I45/I$55</f>
        <v>0.19216632067407499</v>
      </c>
      <c r="K45" s="74">
        <f t="shared" si="8"/>
        <v>0.58132367426047704</v>
      </c>
      <c r="L45" s="55"/>
      <c r="M45" s="54">
        <v>181.63</v>
      </c>
      <c r="N45" s="74">
        <f t="shared" si="9"/>
        <v>1.7401310356218689</v>
      </c>
      <c r="O45" s="55"/>
      <c r="P45" s="60"/>
    </row>
    <row r="46" spans="2:16" x14ac:dyDescent="0.25">
      <c r="B46" s="59"/>
      <c r="C46" s="55"/>
      <c r="D46" s="55"/>
      <c r="E46" s="55"/>
      <c r="F46" s="66" t="s">
        <v>81</v>
      </c>
      <c r="G46" s="54">
        <v>221.7</v>
      </c>
      <c r="H46" s="74">
        <f t="shared" si="10"/>
        <v>8.0632255811923528E-2</v>
      </c>
      <c r="I46" s="54">
        <v>210.23</v>
      </c>
      <c r="J46" s="74">
        <f t="shared" si="11"/>
        <v>0.12836121626572231</v>
      </c>
      <c r="K46" s="74">
        <f t="shared" si="8"/>
        <v>5.4559292203776755E-2</v>
      </c>
      <c r="L46" s="55"/>
      <c r="M46" s="54">
        <v>155.72999999999999</v>
      </c>
      <c r="N46" s="74">
        <f t="shared" si="9"/>
        <v>0.42361780003852822</v>
      </c>
      <c r="O46" s="55"/>
      <c r="P46" s="60"/>
    </row>
    <row r="47" spans="2:16" x14ac:dyDescent="0.25">
      <c r="B47" s="59"/>
      <c r="C47" s="55"/>
      <c r="D47" s="55"/>
      <c r="E47" s="55"/>
      <c r="F47" s="66" t="s">
        <v>112</v>
      </c>
      <c r="G47" s="54">
        <v>164.22</v>
      </c>
      <c r="H47" s="74">
        <f t="shared" si="10"/>
        <v>5.9726788675841601E-2</v>
      </c>
      <c r="I47" s="54">
        <v>41.92</v>
      </c>
      <c r="J47" s="74">
        <f t="shared" si="11"/>
        <v>2.5595310782757359E-2</v>
      </c>
      <c r="K47" s="74">
        <f t="shared" si="8"/>
        <v>2.9174618320610683</v>
      </c>
      <c r="L47" s="55"/>
      <c r="M47" s="54">
        <v>63.5</v>
      </c>
      <c r="N47" s="74">
        <f t="shared" si="9"/>
        <v>1.5861417322834646</v>
      </c>
      <c r="O47" s="55"/>
      <c r="P47" s="60"/>
    </row>
    <row r="48" spans="2:16" x14ac:dyDescent="0.25">
      <c r="B48" s="59"/>
      <c r="C48" s="55"/>
      <c r="D48" s="55"/>
      <c r="E48" s="55"/>
      <c r="F48" s="66" t="s">
        <v>113</v>
      </c>
      <c r="G48" s="54">
        <v>64.33</v>
      </c>
      <c r="H48" s="74">
        <f t="shared" si="10"/>
        <v>2.3396811079752101E-2</v>
      </c>
      <c r="I48" s="54">
        <v>83.74</v>
      </c>
      <c r="J48" s="74">
        <f t="shared" si="11"/>
        <v>5.1129564049334469E-2</v>
      </c>
      <c r="K48" s="74">
        <f t="shared" si="8"/>
        <v>-0.23178887031287321</v>
      </c>
      <c r="L48" s="55"/>
      <c r="M48" s="54"/>
      <c r="N48" s="74" t="str">
        <f t="shared" si="9"/>
        <v>-</v>
      </c>
      <c r="O48" s="55"/>
      <c r="P48" s="60"/>
    </row>
    <row r="49" spans="2:16" x14ac:dyDescent="0.25">
      <c r="B49" s="59"/>
      <c r="C49" s="55"/>
      <c r="D49" s="55"/>
      <c r="E49" s="55"/>
      <c r="F49" s="66" t="s">
        <v>87</v>
      </c>
      <c r="G49" s="54">
        <v>61.88</v>
      </c>
      <c r="H49" s="74">
        <f t="shared" si="10"/>
        <v>2.2505746457563505E-2</v>
      </c>
      <c r="I49" s="54">
        <v>14.46</v>
      </c>
      <c r="J49" s="74">
        <f t="shared" si="11"/>
        <v>8.8289168396629633E-3</v>
      </c>
      <c r="K49" s="74">
        <f t="shared" si="8"/>
        <v>3.2793914246196403</v>
      </c>
      <c r="L49" s="55"/>
      <c r="M49" s="54">
        <v>22.85</v>
      </c>
      <c r="N49" s="74">
        <f t="shared" si="9"/>
        <v>1.7080962800875272</v>
      </c>
      <c r="O49" s="55"/>
      <c r="P49" s="60"/>
    </row>
    <row r="50" spans="2:16" x14ac:dyDescent="0.25">
      <c r="B50" s="59"/>
      <c r="C50" s="55"/>
      <c r="D50" s="55"/>
      <c r="E50" s="55"/>
      <c r="F50" s="66" t="s">
        <v>114</v>
      </c>
      <c r="G50" s="54">
        <v>39.22</v>
      </c>
      <c r="H50" s="74">
        <f t="shared" si="10"/>
        <v>1.4264307951933428E-2</v>
      </c>
      <c r="I50" s="54">
        <v>78.47</v>
      </c>
      <c r="J50" s="74">
        <f t="shared" si="11"/>
        <v>4.791183294663573E-2</v>
      </c>
      <c r="K50" s="74">
        <f t="shared" si="8"/>
        <v>-0.50019115585574103</v>
      </c>
      <c r="L50" s="55"/>
      <c r="M50" s="54">
        <v>0.08</v>
      </c>
      <c r="N50" s="74">
        <f t="shared" si="9"/>
        <v>489.25</v>
      </c>
      <c r="O50" s="55"/>
      <c r="P50" s="60"/>
    </row>
    <row r="51" spans="2:16" x14ac:dyDescent="0.25">
      <c r="B51" s="59"/>
      <c r="C51" s="55"/>
      <c r="D51" s="55"/>
      <c r="E51" s="55"/>
      <c r="F51" s="66" t="s">
        <v>84</v>
      </c>
      <c r="G51" s="54">
        <v>28.61</v>
      </c>
      <c r="H51" s="74">
        <f t="shared" si="10"/>
        <v>1.0405452588088103E-2</v>
      </c>
      <c r="I51" s="54">
        <v>41.86</v>
      </c>
      <c r="J51" s="74">
        <f t="shared" si="11"/>
        <v>2.5558676273049214E-2</v>
      </c>
      <c r="K51" s="74">
        <f t="shared" si="8"/>
        <v>-0.31653129479216435</v>
      </c>
      <c r="L51" s="55"/>
      <c r="M51" s="54"/>
      <c r="N51" s="74" t="str">
        <f t="shared" si="9"/>
        <v>-</v>
      </c>
      <c r="O51" s="55"/>
      <c r="P51" s="60"/>
    </row>
    <row r="52" spans="2:16" x14ac:dyDescent="0.25">
      <c r="B52" s="59"/>
      <c r="C52" s="55"/>
      <c r="D52" s="55"/>
      <c r="E52" s="55"/>
      <c r="F52" s="66" t="s">
        <v>115</v>
      </c>
      <c r="G52" s="54">
        <v>4.22</v>
      </c>
      <c r="H52" s="74">
        <f t="shared" si="10"/>
        <v>1.5348133492391399E-3</v>
      </c>
      <c r="I52" s="54">
        <v>3.43</v>
      </c>
      <c r="J52" s="74">
        <f t="shared" si="11"/>
        <v>2.0942728049822934E-3</v>
      </c>
      <c r="K52" s="74">
        <f t="shared" si="8"/>
        <v>0.23032069970845459</v>
      </c>
      <c r="L52" s="55"/>
      <c r="M52" s="54">
        <v>6.37</v>
      </c>
      <c r="N52" s="74">
        <f t="shared" si="9"/>
        <v>-0.33751962323390905</v>
      </c>
      <c r="O52" s="55"/>
      <c r="P52" s="60"/>
    </row>
    <row r="53" spans="2:16" x14ac:dyDescent="0.25">
      <c r="B53" s="59"/>
      <c r="C53" s="55"/>
      <c r="D53" s="55"/>
      <c r="E53" s="55"/>
      <c r="F53" s="66" t="s">
        <v>80</v>
      </c>
      <c r="G53" s="54">
        <v>4.21</v>
      </c>
      <c r="H53" s="74">
        <f t="shared" si="10"/>
        <v>1.5311763507812272E-3</v>
      </c>
      <c r="I53" s="54">
        <v>1.47</v>
      </c>
      <c r="J53" s="74">
        <f t="shared" si="11"/>
        <v>8.9754548784955429E-4</v>
      </c>
      <c r="K53" s="74">
        <f t="shared" si="8"/>
        <v>1.8639455782312924</v>
      </c>
      <c r="L53" s="55"/>
      <c r="M53" s="54">
        <v>1.02</v>
      </c>
      <c r="N53" s="74">
        <f t="shared" si="9"/>
        <v>3.1274509803921564</v>
      </c>
      <c r="O53" s="55"/>
      <c r="P53" s="60"/>
    </row>
    <row r="54" spans="2:16" x14ac:dyDescent="0.25">
      <c r="B54" s="59"/>
      <c r="C54" s="55"/>
      <c r="D54" s="55"/>
      <c r="E54" s="55"/>
      <c r="F54" s="67" t="s">
        <v>60</v>
      </c>
      <c r="G54" s="54">
        <f>+G32-SUM(G44:G53)</f>
        <v>11.000000000000455</v>
      </c>
      <c r="H54" s="74">
        <f t="shared" si="10"/>
        <v>4.0006983037040849E-3</v>
      </c>
      <c r="I54" s="54">
        <f>+I32-SUM(I44:I53)</f>
        <v>2.0499999999997272</v>
      </c>
      <c r="J54" s="74">
        <f t="shared" si="11"/>
        <v>1.2516790816947902E-3</v>
      </c>
      <c r="K54" s="74">
        <f t="shared" si="8"/>
        <v>4.3658536585375209</v>
      </c>
      <c r="L54" s="55"/>
      <c r="M54" s="54">
        <f>+M32-SUM(M44:M53)</f>
        <v>6.3400000000003729</v>
      </c>
      <c r="N54" s="75">
        <f t="shared" si="9"/>
        <v>0.73501577287063213</v>
      </c>
      <c r="O54" s="55"/>
      <c r="P54" s="60"/>
    </row>
    <row r="55" spans="2:16" x14ac:dyDescent="0.25">
      <c r="B55" s="59"/>
      <c r="C55" s="55"/>
      <c r="D55" s="55"/>
      <c r="E55" s="55"/>
      <c r="F55" s="67" t="s">
        <v>11</v>
      </c>
      <c r="G55" s="69">
        <f>+SUM(G44:G54)</f>
        <v>2749.52</v>
      </c>
      <c r="H55" s="69"/>
      <c r="I55" s="69">
        <f>+SUM(I44:I54)</f>
        <v>1637.8</v>
      </c>
      <c r="J55" s="69"/>
      <c r="K55" s="75">
        <f t="shared" si="8"/>
        <v>0.67878861887898401</v>
      </c>
      <c r="L55" s="55"/>
      <c r="M55" s="69">
        <f>+SUM(M44:M54)</f>
        <v>1395.55</v>
      </c>
      <c r="N55" s="75">
        <f t="shared" si="9"/>
        <v>0.97020529540324607</v>
      </c>
      <c r="O55" s="55"/>
      <c r="P55" s="60"/>
    </row>
    <row r="56" spans="2:16" x14ac:dyDescent="0.25">
      <c r="B56" s="59"/>
      <c r="C56" s="55"/>
      <c r="D56" s="55"/>
      <c r="E56" s="55"/>
      <c r="F56" s="70"/>
      <c r="G56" s="70"/>
      <c r="H56" s="70"/>
      <c r="I56" s="70"/>
      <c r="J56" s="70"/>
      <c r="K56" s="70"/>
      <c r="L56" s="55"/>
      <c r="M56" s="55"/>
      <c r="N56" s="55"/>
      <c r="O56" s="55"/>
      <c r="P56" s="60"/>
    </row>
    <row r="57" spans="2:16" x14ac:dyDescent="0.25">
      <c r="B57" s="59"/>
      <c r="C57" s="55"/>
      <c r="D57" s="55"/>
      <c r="E57" s="55"/>
      <c r="F57" s="70" t="s">
        <v>56</v>
      </c>
      <c r="G57" s="70"/>
      <c r="H57" s="70"/>
      <c r="I57" s="70"/>
      <c r="J57" s="70"/>
      <c r="K57" s="70"/>
      <c r="L57" s="55"/>
      <c r="M57" s="55"/>
      <c r="N57" s="55"/>
      <c r="O57" s="55"/>
      <c r="P57" s="60"/>
    </row>
    <row r="58" spans="2:16" x14ac:dyDescent="0.25">
      <c r="B58" s="59"/>
      <c r="C58" s="55"/>
      <c r="D58" s="55"/>
      <c r="E58" s="55"/>
      <c r="F58" s="70" t="s">
        <v>57</v>
      </c>
      <c r="G58" s="70"/>
      <c r="H58" s="70"/>
      <c r="I58" s="70"/>
      <c r="J58" s="70"/>
      <c r="K58" s="70"/>
      <c r="L58" s="55"/>
      <c r="M58" s="55"/>
      <c r="N58" s="55"/>
      <c r="O58" s="55"/>
      <c r="P58" s="60"/>
    </row>
    <row r="59" spans="2:16" x14ac:dyDescent="0.25">
      <c r="B59" s="59"/>
      <c r="C59" s="55"/>
      <c r="D59" s="55"/>
      <c r="E59" s="55"/>
      <c r="F59" s="70"/>
      <c r="G59" s="70"/>
      <c r="H59" s="70"/>
      <c r="I59" s="70"/>
      <c r="J59" s="70"/>
      <c r="K59" s="70"/>
      <c r="L59" s="55"/>
      <c r="M59" s="55"/>
      <c r="N59" s="55"/>
      <c r="O59" s="55"/>
      <c r="P59" s="60"/>
    </row>
    <row r="60" spans="2:16" x14ac:dyDescent="0.25">
      <c r="B60" s="59"/>
      <c r="C60" s="55"/>
      <c r="D60" s="55"/>
      <c r="E60" s="55"/>
      <c r="F60" s="70"/>
      <c r="G60" s="70"/>
      <c r="H60" s="70"/>
      <c r="I60" s="70"/>
      <c r="J60" s="70"/>
      <c r="K60" s="70"/>
      <c r="L60" s="55"/>
      <c r="M60" s="55"/>
      <c r="N60" s="55"/>
      <c r="O60" s="55"/>
      <c r="P60" s="60"/>
    </row>
    <row r="61" spans="2:16" x14ac:dyDescent="0.25">
      <c r="B61" s="59"/>
      <c r="C61" s="55"/>
      <c r="D61" s="55"/>
      <c r="E61" s="55"/>
      <c r="F61" s="65" t="s">
        <v>62</v>
      </c>
      <c r="G61" s="65"/>
      <c r="H61" s="65"/>
      <c r="I61" s="65"/>
      <c r="J61" s="65"/>
      <c r="K61" s="65"/>
      <c r="L61" s="55"/>
      <c r="M61" s="55"/>
      <c r="N61" s="55"/>
      <c r="O61" s="55"/>
      <c r="P61" s="60"/>
    </row>
    <row r="62" spans="2:16" x14ac:dyDescent="0.25">
      <c r="B62" s="59"/>
      <c r="C62" s="55"/>
      <c r="D62" s="55"/>
      <c r="E62" s="55"/>
      <c r="F62" s="70"/>
      <c r="G62" s="70"/>
      <c r="H62" s="70"/>
      <c r="I62" s="70"/>
      <c r="J62" s="70"/>
      <c r="K62" s="70"/>
      <c r="L62" s="55"/>
      <c r="M62" s="55"/>
      <c r="N62" s="55"/>
      <c r="O62" s="55"/>
      <c r="P62" s="60"/>
    </row>
    <row r="63" spans="2:16" x14ac:dyDescent="0.25">
      <c r="B63" s="59"/>
      <c r="C63" s="55"/>
      <c r="D63" s="55"/>
      <c r="E63" s="55"/>
      <c r="F63" s="91" t="s">
        <v>63</v>
      </c>
      <c r="G63" s="91"/>
      <c r="H63" s="91"/>
      <c r="I63" s="91"/>
      <c r="J63" s="91"/>
      <c r="K63" s="91"/>
      <c r="L63" s="55"/>
      <c r="M63" s="55"/>
      <c r="N63" s="55"/>
      <c r="O63" s="55"/>
      <c r="P63" s="60"/>
    </row>
    <row r="64" spans="2:16" x14ac:dyDescent="0.25">
      <c r="B64" s="59"/>
      <c r="C64" s="55"/>
      <c r="D64" s="55"/>
      <c r="E64" s="55"/>
      <c r="F64" s="89" t="s">
        <v>54</v>
      </c>
      <c r="G64" s="89"/>
      <c r="H64" s="89"/>
      <c r="I64" s="89"/>
      <c r="J64" s="89"/>
      <c r="K64" s="89"/>
      <c r="L64" s="55"/>
      <c r="M64" s="55"/>
      <c r="N64" s="55"/>
      <c r="O64" s="55"/>
      <c r="P64" s="60"/>
    </row>
    <row r="65" spans="2:16" x14ac:dyDescent="0.25">
      <c r="B65" s="59"/>
      <c r="C65" s="55"/>
      <c r="D65" s="55"/>
      <c r="E65" s="55"/>
      <c r="F65" s="71"/>
      <c r="G65" s="71"/>
      <c r="H65" s="71"/>
      <c r="I65" s="71"/>
      <c r="J65" s="71"/>
      <c r="K65" s="71"/>
      <c r="L65" s="55"/>
      <c r="M65" s="55"/>
      <c r="N65" s="55"/>
      <c r="O65" s="55"/>
      <c r="P65" s="60"/>
    </row>
    <row r="66" spans="2:16" x14ac:dyDescent="0.25">
      <c r="B66" s="59"/>
      <c r="C66" s="55"/>
      <c r="D66" s="55"/>
      <c r="E66" s="55"/>
      <c r="F66" s="68" t="s">
        <v>47</v>
      </c>
      <c r="G66" s="68" t="s">
        <v>51</v>
      </c>
      <c r="H66" s="68" t="s">
        <v>50</v>
      </c>
      <c r="I66" s="68" t="s">
        <v>52</v>
      </c>
      <c r="J66" s="68" t="s">
        <v>50</v>
      </c>
      <c r="K66" s="68" t="s">
        <v>53</v>
      </c>
      <c r="L66" s="55"/>
      <c r="M66" s="68" t="s">
        <v>224</v>
      </c>
      <c r="N66" s="68" t="s">
        <v>223</v>
      </c>
      <c r="O66" s="55"/>
      <c r="P66" s="60"/>
    </row>
    <row r="67" spans="2:16" x14ac:dyDescent="0.25">
      <c r="B67" s="59"/>
      <c r="C67" s="55"/>
      <c r="D67" s="55"/>
      <c r="E67" s="55"/>
      <c r="F67" s="67" t="s">
        <v>48</v>
      </c>
      <c r="G67" s="76">
        <f>+SUM(G68:G78)</f>
        <v>1.22</v>
      </c>
      <c r="H67" s="69"/>
      <c r="I67" s="69">
        <f>+SUM(I68:I78)</f>
        <v>1.1200000000000001</v>
      </c>
      <c r="J67" s="69"/>
      <c r="K67" s="75">
        <f t="shared" ref="K67:K91" si="12">+IFERROR(G67/I67-1, "-")</f>
        <v>8.9285714285714191E-2</v>
      </c>
      <c r="L67" s="55"/>
      <c r="M67" s="69">
        <f>+SUM(M68:M78)</f>
        <v>0.35000000000000003</v>
      </c>
      <c r="N67" s="75">
        <f t="shared" ref="N67:N91" si="13">+IFERROR(G67/M67-1, "-")</f>
        <v>2.4857142857142853</v>
      </c>
      <c r="O67" s="55"/>
      <c r="P67" s="60"/>
    </row>
    <row r="68" spans="2:16" x14ac:dyDescent="0.25">
      <c r="B68" s="59"/>
      <c r="C68" s="55"/>
      <c r="D68" s="55"/>
      <c r="E68" s="55"/>
      <c r="F68" s="72" t="s">
        <v>90</v>
      </c>
      <c r="G68" s="78">
        <v>0.87</v>
      </c>
      <c r="H68" s="74">
        <f>+G68/G$67</f>
        <v>0.71311475409836067</v>
      </c>
      <c r="I68" s="78">
        <v>0.61</v>
      </c>
      <c r="J68" s="74">
        <f>+I68/I$67</f>
        <v>0.5446428571428571</v>
      </c>
      <c r="K68" s="74">
        <f t="shared" si="12"/>
        <v>0.42622950819672134</v>
      </c>
      <c r="L68" s="55"/>
      <c r="M68" s="54">
        <v>0.14000000000000001</v>
      </c>
      <c r="N68" s="74">
        <f t="shared" si="13"/>
        <v>5.2142857142857135</v>
      </c>
      <c r="O68" s="55"/>
      <c r="P68" s="60"/>
    </row>
    <row r="69" spans="2:16" x14ac:dyDescent="0.25">
      <c r="B69" s="59"/>
      <c r="C69" s="55"/>
      <c r="D69" s="55"/>
      <c r="E69" s="55"/>
      <c r="F69" s="72" t="s">
        <v>116</v>
      </c>
      <c r="G69" s="78">
        <v>0.12</v>
      </c>
      <c r="H69" s="74">
        <f t="shared" ref="H69:H78" si="14">+G69/G$67</f>
        <v>9.8360655737704916E-2</v>
      </c>
      <c r="I69" s="78"/>
      <c r="J69" s="74">
        <f t="shared" ref="J69:J78" si="15">+I69/I$67</f>
        <v>0</v>
      </c>
      <c r="K69" s="74" t="str">
        <f t="shared" si="12"/>
        <v>-</v>
      </c>
      <c r="L69" s="55"/>
      <c r="M69" s="54">
        <v>0.01</v>
      </c>
      <c r="N69" s="74">
        <f t="shared" si="13"/>
        <v>11</v>
      </c>
      <c r="O69" s="55"/>
      <c r="P69" s="60"/>
    </row>
    <row r="70" spans="2:16" x14ac:dyDescent="0.25">
      <c r="B70" s="59"/>
      <c r="C70" s="55"/>
      <c r="D70" s="55"/>
      <c r="E70" s="55"/>
      <c r="F70" s="72" t="s">
        <v>117</v>
      </c>
      <c r="G70" s="78">
        <v>0.08</v>
      </c>
      <c r="H70" s="74">
        <f t="shared" si="14"/>
        <v>6.5573770491803282E-2</v>
      </c>
      <c r="I70" s="78"/>
      <c r="J70" s="74">
        <f t="shared" si="15"/>
        <v>0</v>
      </c>
      <c r="K70" s="74" t="str">
        <f t="shared" si="12"/>
        <v>-</v>
      </c>
      <c r="L70" s="55"/>
      <c r="M70" s="54">
        <v>0.04</v>
      </c>
      <c r="N70" s="74">
        <f t="shared" si="13"/>
        <v>1</v>
      </c>
      <c r="O70" s="55"/>
      <c r="P70" s="60"/>
    </row>
    <row r="71" spans="2:16" x14ac:dyDescent="0.25">
      <c r="B71" s="59"/>
      <c r="C71" s="55"/>
      <c r="D71" s="55"/>
      <c r="E71" s="55"/>
      <c r="F71" s="72" t="s">
        <v>118</v>
      </c>
      <c r="G71" s="78">
        <v>0.05</v>
      </c>
      <c r="H71" s="74">
        <f t="shared" si="14"/>
        <v>4.0983606557377053E-2</v>
      </c>
      <c r="I71" s="78"/>
      <c r="J71" s="74">
        <f t="shared" si="15"/>
        <v>0</v>
      </c>
      <c r="K71" s="74" t="str">
        <f t="shared" si="12"/>
        <v>-</v>
      </c>
      <c r="L71" s="55"/>
      <c r="M71" s="54">
        <v>0</v>
      </c>
      <c r="N71" s="74" t="str">
        <f t="shared" si="13"/>
        <v>-</v>
      </c>
      <c r="O71" s="55"/>
      <c r="P71" s="60"/>
    </row>
    <row r="72" spans="2:16" x14ac:dyDescent="0.25">
      <c r="B72" s="59"/>
      <c r="C72" s="55"/>
      <c r="D72" s="55"/>
      <c r="E72" s="55"/>
      <c r="F72" s="72" t="s">
        <v>119</v>
      </c>
      <c r="G72" s="78">
        <v>0.05</v>
      </c>
      <c r="H72" s="74">
        <f t="shared" si="14"/>
        <v>4.0983606557377053E-2</v>
      </c>
      <c r="I72" s="78">
        <v>0.51</v>
      </c>
      <c r="J72" s="74">
        <f t="shared" si="15"/>
        <v>0.45535714285714285</v>
      </c>
      <c r="K72" s="74">
        <f t="shared" si="12"/>
        <v>-0.90196078431372551</v>
      </c>
      <c r="L72" s="55"/>
      <c r="M72" s="54">
        <v>0.09</v>
      </c>
      <c r="N72" s="74">
        <f t="shared" si="13"/>
        <v>-0.44444444444444442</v>
      </c>
      <c r="O72" s="55"/>
      <c r="P72" s="60"/>
    </row>
    <row r="73" spans="2:16" x14ac:dyDescent="0.25">
      <c r="B73" s="59"/>
      <c r="C73" s="55"/>
      <c r="D73" s="55"/>
      <c r="E73" s="55"/>
      <c r="F73" s="72" t="s">
        <v>120</v>
      </c>
      <c r="G73" s="78">
        <v>0.02</v>
      </c>
      <c r="H73" s="74">
        <f t="shared" si="14"/>
        <v>1.6393442622950821E-2</v>
      </c>
      <c r="I73" s="78"/>
      <c r="J73" s="74">
        <f t="shared" si="15"/>
        <v>0</v>
      </c>
      <c r="K73" s="74" t="str">
        <f t="shared" si="12"/>
        <v>-</v>
      </c>
      <c r="L73" s="55"/>
      <c r="M73" s="54"/>
      <c r="N73" s="74" t="str">
        <f t="shared" si="13"/>
        <v>-</v>
      </c>
      <c r="O73" s="55"/>
      <c r="P73" s="60"/>
    </row>
    <row r="74" spans="2:16" x14ac:dyDescent="0.25">
      <c r="B74" s="59"/>
      <c r="C74" s="55"/>
      <c r="D74" s="55"/>
      <c r="E74" s="55"/>
      <c r="F74" s="72" t="s">
        <v>121</v>
      </c>
      <c r="G74" s="78">
        <v>0.02</v>
      </c>
      <c r="H74" s="74">
        <f t="shared" si="14"/>
        <v>1.6393442622950821E-2</v>
      </c>
      <c r="I74" s="54"/>
      <c r="J74" s="74">
        <f t="shared" si="15"/>
        <v>0</v>
      </c>
      <c r="K74" s="74" t="str">
        <f t="shared" si="12"/>
        <v>-</v>
      </c>
      <c r="L74" s="55"/>
      <c r="M74" s="54"/>
      <c r="N74" s="74" t="str">
        <f t="shared" si="13"/>
        <v>-</v>
      </c>
      <c r="O74" s="55"/>
      <c r="P74" s="60"/>
    </row>
    <row r="75" spans="2:16" x14ac:dyDescent="0.25">
      <c r="B75" s="59"/>
      <c r="C75" s="55"/>
      <c r="D75" s="55"/>
      <c r="E75" s="55"/>
      <c r="F75" s="72" t="s">
        <v>122</v>
      </c>
      <c r="G75" s="78">
        <v>0.01</v>
      </c>
      <c r="H75" s="74">
        <f t="shared" si="14"/>
        <v>8.1967213114754103E-3</v>
      </c>
      <c r="I75" s="54"/>
      <c r="J75" s="74">
        <f t="shared" si="15"/>
        <v>0</v>
      </c>
      <c r="K75" s="74" t="str">
        <f t="shared" si="12"/>
        <v>-</v>
      </c>
      <c r="L75" s="55"/>
      <c r="M75" s="54"/>
      <c r="N75" s="74" t="str">
        <f t="shared" si="13"/>
        <v>-</v>
      </c>
      <c r="O75" s="55"/>
      <c r="P75" s="60"/>
    </row>
    <row r="76" spans="2:16" x14ac:dyDescent="0.25">
      <c r="B76" s="59"/>
      <c r="C76" s="55"/>
      <c r="D76" s="55"/>
      <c r="E76" s="55"/>
      <c r="F76" s="72" t="s">
        <v>123</v>
      </c>
      <c r="G76" s="78">
        <v>0.01</v>
      </c>
      <c r="H76" s="74">
        <f t="shared" si="14"/>
        <v>8.1967213114754103E-3</v>
      </c>
      <c r="I76" s="54"/>
      <c r="J76" s="74">
        <f t="shared" si="15"/>
        <v>0</v>
      </c>
      <c r="K76" s="74" t="str">
        <f t="shared" si="12"/>
        <v>-</v>
      </c>
      <c r="L76" s="55"/>
      <c r="M76" s="54"/>
      <c r="N76" s="74" t="str">
        <f t="shared" si="13"/>
        <v>-</v>
      </c>
      <c r="O76" s="55"/>
      <c r="P76" s="60"/>
    </row>
    <row r="77" spans="2:16" x14ac:dyDescent="0.25">
      <c r="B77" s="59"/>
      <c r="C77" s="55"/>
      <c r="D77" s="55"/>
      <c r="E77" s="55"/>
      <c r="F77" s="72" t="s">
        <v>124</v>
      </c>
      <c r="G77" s="78">
        <v>1E-3</v>
      </c>
      <c r="H77" s="74">
        <f t="shared" si="14"/>
        <v>8.1967213114754098E-4</v>
      </c>
      <c r="I77" s="54"/>
      <c r="J77" s="74">
        <f t="shared" si="15"/>
        <v>0</v>
      </c>
      <c r="K77" s="74" t="str">
        <f t="shared" si="12"/>
        <v>-</v>
      </c>
      <c r="L77" s="55"/>
      <c r="M77" s="54"/>
      <c r="N77" s="74" t="str">
        <f t="shared" si="13"/>
        <v>-</v>
      </c>
      <c r="O77" s="55"/>
      <c r="P77" s="60"/>
    </row>
    <row r="78" spans="2:16" x14ac:dyDescent="0.25">
      <c r="B78" s="59"/>
      <c r="C78" s="55"/>
      <c r="D78" s="55"/>
      <c r="E78" s="55"/>
      <c r="F78" s="72" t="s">
        <v>60</v>
      </c>
      <c r="G78" s="54">
        <f>+G15-SUM(G68:G77)</f>
        <v>-1.1000000000000121E-2</v>
      </c>
      <c r="H78" s="74">
        <f t="shared" si="14"/>
        <v>-9.0163934426230503E-3</v>
      </c>
      <c r="I78" s="54">
        <f>+I15-SUM(I68:I77)</f>
        <v>0</v>
      </c>
      <c r="J78" s="74">
        <f t="shared" si="15"/>
        <v>0</v>
      </c>
      <c r="K78" s="74" t="str">
        <f t="shared" si="12"/>
        <v>-</v>
      </c>
      <c r="L78" s="55"/>
      <c r="M78" s="54">
        <f>+M15-SUM(M68:M77)</f>
        <v>7.0000000000000007E-2</v>
      </c>
      <c r="N78" s="74">
        <f t="shared" si="13"/>
        <v>-1.1571428571428588</v>
      </c>
      <c r="O78" s="55"/>
      <c r="P78" s="60"/>
    </row>
    <row r="79" spans="2:16" x14ac:dyDescent="0.25">
      <c r="B79" s="59"/>
      <c r="C79" s="55"/>
      <c r="D79" s="55"/>
      <c r="E79" s="55"/>
      <c r="F79" s="67" t="s">
        <v>49</v>
      </c>
      <c r="G79" s="69">
        <f>+SUM(G80:G90)</f>
        <v>2748.3000000000006</v>
      </c>
      <c r="H79" s="69"/>
      <c r="I79" s="69">
        <f>+SUM(I80:I90)</f>
        <v>1636.68</v>
      </c>
      <c r="J79" s="69"/>
      <c r="K79" s="75">
        <f t="shared" si="12"/>
        <v>0.67919202287557767</v>
      </c>
      <c r="L79" s="55"/>
      <c r="M79" s="69">
        <f>+SUM(M80:M90)</f>
        <v>1395.2</v>
      </c>
      <c r="N79" s="75">
        <f t="shared" si="13"/>
        <v>0.96982511467889942</v>
      </c>
      <c r="O79" s="55"/>
      <c r="P79" s="60"/>
    </row>
    <row r="80" spans="2:16" x14ac:dyDescent="0.25">
      <c r="B80" s="59"/>
      <c r="C80" s="55"/>
      <c r="D80" s="55"/>
      <c r="E80" s="55"/>
      <c r="F80" s="72" t="s">
        <v>99</v>
      </c>
      <c r="G80" s="54">
        <v>2537.5300000000002</v>
      </c>
      <c r="H80" s="74">
        <f>+G80/G$79</f>
        <v>0.9233089546264962</v>
      </c>
      <c r="I80" s="54">
        <v>1525.26</v>
      </c>
      <c r="J80" s="74">
        <f>+I80/I$79</f>
        <v>0.93192316152210564</v>
      </c>
      <c r="K80" s="74">
        <f t="shared" si="12"/>
        <v>0.66367045618451947</v>
      </c>
      <c r="L80" s="55"/>
      <c r="M80" s="54">
        <v>1352.61</v>
      </c>
      <c r="N80" s="74">
        <f t="shared" si="13"/>
        <v>0.87602487043567656</v>
      </c>
      <c r="O80" s="55"/>
      <c r="P80" s="60"/>
    </row>
    <row r="81" spans="2:16" x14ac:dyDescent="0.25">
      <c r="B81" s="59"/>
      <c r="C81" s="55"/>
      <c r="D81" s="55"/>
      <c r="E81" s="55"/>
      <c r="F81" s="72" t="s">
        <v>104</v>
      </c>
      <c r="G81" s="54">
        <v>121.05</v>
      </c>
      <c r="H81" s="74">
        <f t="shared" ref="H81:H90" si="16">+G81/G$79</f>
        <v>4.4045409889750017E-2</v>
      </c>
      <c r="I81" s="54">
        <v>29.79</v>
      </c>
      <c r="J81" s="74">
        <f t="shared" ref="J81:J90" si="17">+I81/I$79</f>
        <v>1.8201481046997578E-2</v>
      </c>
      <c r="K81" s="74">
        <f t="shared" si="12"/>
        <v>3.0634441087613293</v>
      </c>
      <c r="L81" s="55"/>
      <c r="M81" s="54">
        <v>34.619999999999997</v>
      </c>
      <c r="N81" s="74">
        <f t="shared" si="13"/>
        <v>2.4965337954939342</v>
      </c>
      <c r="O81" s="55"/>
      <c r="P81" s="60"/>
    </row>
    <row r="82" spans="2:16" x14ac:dyDescent="0.25">
      <c r="B82" s="59"/>
      <c r="C82" s="55"/>
      <c r="D82" s="55"/>
      <c r="E82" s="55"/>
      <c r="F82" s="72" t="s">
        <v>103</v>
      </c>
      <c r="G82" s="54">
        <v>48.03</v>
      </c>
      <c r="H82" s="74">
        <f t="shared" si="16"/>
        <v>1.7476258050431171E-2</v>
      </c>
      <c r="I82" s="54">
        <v>79.5</v>
      </c>
      <c r="J82" s="74">
        <f t="shared" si="17"/>
        <v>4.8573942371141578E-2</v>
      </c>
      <c r="K82" s="74">
        <f t="shared" si="12"/>
        <v>-0.39584905660377356</v>
      </c>
      <c r="L82" s="55"/>
      <c r="M82" s="54">
        <v>6.28</v>
      </c>
      <c r="N82" s="74">
        <f t="shared" si="13"/>
        <v>6.6480891719745223</v>
      </c>
      <c r="O82" s="55"/>
      <c r="P82" s="60"/>
    </row>
    <row r="83" spans="2:16" x14ac:dyDescent="0.25">
      <c r="B83" s="59"/>
      <c r="C83" s="55"/>
      <c r="D83" s="55"/>
      <c r="E83" s="55"/>
      <c r="F83" s="72" t="s">
        <v>105</v>
      </c>
      <c r="G83" s="54">
        <v>27.55</v>
      </c>
      <c r="H83" s="74">
        <f t="shared" si="16"/>
        <v>1.0024378706836952E-2</v>
      </c>
      <c r="I83" s="54"/>
      <c r="J83" s="74">
        <f t="shared" si="17"/>
        <v>0</v>
      </c>
      <c r="K83" s="74" t="str">
        <f t="shared" si="12"/>
        <v>-</v>
      </c>
      <c r="L83" s="55"/>
      <c r="M83" s="54"/>
      <c r="N83" s="74" t="str">
        <f t="shared" si="13"/>
        <v>-</v>
      </c>
      <c r="O83" s="55"/>
      <c r="P83" s="60"/>
    </row>
    <row r="84" spans="2:16" x14ac:dyDescent="0.25">
      <c r="B84" s="59"/>
      <c r="C84" s="55"/>
      <c r="D84" s="55"/>
      <c r="E84" s="55"/>
      <c r="F84" s="72" t="s">
        <v>125</v>
      </c>
      <c r="G84" s="54">
        <v>12.17</v>
      </c>
      <c r="H84" s="74">
        <f t="shared" si="16"/>
        <v>4.4281919732198074E-3</v>
      </c>
      <c r="I84" s="54"/>
      <c r="J84" s="74">
        <f t="shared" si="17"/>
        <v>0</v>
      </c>
      <c r="K84" s="74" t="str">
        <f t="shared" si="12"/>
        <v>-</v>
      </c>
      <c r="L84" s="55"/>
      <c r="M84" s="54"/>
      <c r="N84" s="74" t="str">
        <f t="shared" si="13"/>
        <v>-</v>
      </c>
      <c r="O84" s="55"/>
      <c r="P84" s="60"/>
    </row>
    <row r="85" spans="2:16" x14ac:dyDescent="0.25">
      <c r="B85" s="59"/>
      <c r="C85" s="55"/>
      <c r="D85" s="55"/>
      <c r="E85" s="55"/>
      <c r="F85" s="72" t="s">
        <v>126</v>
      </c>
      <c r="G85" s="54">
        <v>1.5</v>
      </c>
      <c r="H85" s="74">
        <f t="shared" si="16"/>
        <v>5.457919441109048E-4</v>
      </c>
      <c r="I85" s="54">
        <v>1.75</v>
      </c>
      <c r="J85" s="74">
        <f t="shared" si="17"/>
        <v>1.0692377251509152E-3</v>
      </c>
      <c r="K85" s="74">
        <f t="shared" si="12"/>
        <v>-0.1428571428571429</v>
      </c>
      <c r="L85" s="55"/>
      <c r="M85" s="54">
        <v>1.44</v>
      </c>
      <c r="N85" s="74">
        <f t="shared" si="13"/>
        <v>4.1666666666666741E-2</v>
      </c>
      <c r="O85" s="55"/>
      <c r="P85" s="60"/>
    </row>
    <row r="86" spans="2:16" x14ac:dyDescent="0.25">
      <c r="B86" s="59"/>
      <c r="C86" s="55"/>
      <c r="D86" s="55"/>
      <c r="E86" s="55"/>
      <c r="F86" s="72" t="s">
        <v>105</v>
      </c>
      <c r="G86" s="54">
        <v>0.43</v>
      </c>
      <c r="H86" s="74">
        <f t="shared" si="16"/>
        <v>1.5646035731179271E-4</v>
      </c>
      <c r="I86" s="54">
        <v>0.38</v>
      </c>
      <c r="J86" s="74">
        <f t="shared" si="17"/>
        <v>2.3217733460419873E-4</v>
      </c>
      <c r="K86" s="74">
        <f t="shared" si="12"/>
        <v>0.13157894736842102</v>
      </c>
      <c r="L86" s="55"/>
      <c r="M86" s="54"/>
      <c r="N86" s="74" t="str">
        <f t="shared" si="13"/>
        <v>-</v>
      </c>
      <c r="O86" s="55"/>
      <c r="P86" s="60"/>
    </row>
    <row r="87" spans="2:16" x14ac:dyDescent="0.25">
      <c r="B87" s="59"/>
      <c r="C87" s="55"/>
      <c r="D87" s="55"/>
      <c r="E87" s="55"/>
      <c r="F87" s="72" t="s">
        <v>106</v>
      </c>
      <c r="G87" s="54">
        <v>0.04</v>
      </c>
      <c r="H87" s="74">
        <f t="shared" si="16"/>
        <v>1.4554451842957462E-5</v>
      </c>
      <c r="I87" s="54"/>
      <c r="J87" s="74">
        <f t="shared" si="17"/>
        <v>0</v>
      </c>
      <c r="K87" s="74" t="str">
        <f t="shared" si="12"/>
        <v>-</v>
      </c>
      <c r="L87" s="55"/>
      <c r="M87" s="54">
        <v>0.24</v>
      </c>
      <c r="N87" s="74">
        <f t="shared" si="13"/>
        <v>-0.83333333333333326</v>
      </c>
      <c r="O87" s="55"/>
      <c r="P87" s="60"/>
    </row>
    <row r="88" spans="2:16" x14ac:dyDescent="0.25">
      <c r="B88" s="59"/>
      <c r="C88" s="55"/>
      <c r="D88" s="55"/>
      <c r="E88" s="55"/>
      <c r="F88" s="72"/>
      <c r="G88" s="54"/>
      <c r="H88" s="74">
        <f t="shared" si="16"/>
        <v>0</v>
      </c>
      <c r="I88" s="54"/>
      <c r="J88" s="74">
        <f t="shared" si="17"/>
        <v>0</v>
      </c>
      <c r="K88" s="74" t="str">
        <f t="shared" si="12"/>
        <v>-</v>
      </c>
      <c r="L88" s="55"/>
      <c r="M88" s="54"/>
      <c r="N88" s="74" t="str">
        <f t="shared" si="13"/>
        <v>-</v>
      </c>
      <c r="O88" s="55"/>
      <c r="P88" s="60"/>
    </row>
    <row r="89" spans="2:16" x14ac:dyDescent="0.25">
      <c r="B89" s="59"/>
      <c r="C89" s="55"/>
      <c r="D89" s="55"/>
      <c r="E89" s="55"/>
      <c r="F89" s="72"/>
      <c r="G89" s="54"/>
      <c r="H89" s="74">
        <f t="shared" si="16"/>
        <v>0</v>
      </c>
      <c r="I89" s="54"/>
      <c r="J89" s="74">
        <f t="shared" si="17"/>
        <v>0</v>
      </c>
      <c r="K89" s="74" t="str">
        <f t="shared" si="12"/>
        <v>-</v>
      </c>
      <c r="L89" s="55"/>
      <c r="M89" s="54"/>
      <c r="N89" s="74" t="str">
        <f t="shared" si="13"/>
        <v>-</v>
      </c>
      <c r="O89" s="55"/>
      <c r="P89" s="60"/>
    </row>
    <row r="90" spans="2:16" x14ac:dyDescent="0.25">
      <c r="B90" s="59"/>
      <c r="C90" s="55"/>
      <c r="D90" s="55"/>
      <c r="E90" s="55"/>
      <c r="F90" s="72"/>
      <c r="G90" s="54">
        <f>+G27-SUM(G80:G89)</f>
        <v>0</v>
      </c>
      <c r="H90" s="74">
        <f t="shared" si="16"/>
        <v>0</v>
      </c>
      <c r="I90" s="54">
        <f>+I27-SUM(I80:I89)</f>
        <v>0</v>
      </c>
      <c r="J90" s="74">
        <f t="shared" si="17"/>
        <v>0</v>
      </c>
      <c r="K90" s="74" t="str">
        <f t="shared" si="12"/>
        <v>-</v>
      </c>
      <c r="L90" s="55"/>
      <c r="M90" s="54">
        <f>+M27-SUM(M80:M89)</f>
        <v>1.0000000000218279E-2</v>
      </c>
      <c r="N90" s="74">
        <f t="shared" si="13"/>
        <v>-1</v>
      </c>
      <c r="O90" s="55"/>
      <c r="P90" s="60"/>
    </row>
    <row r="91" spans="2:16" x14ac:dyDescent="0.25">
      <c r="B91" s="59"/>
      <c r="C91" s="55"/>
      <c r="D91" s="55"/>
      <c r="E91" s="55"/>
      <c r="F91" s="67" t="s">
        <v>11</v>
      </c>
      <c r="G91" s="69">
        <f>+G79+G67</f>
        <v>2749.5200000000004</v>
      </c>
      <c r="H91" s="69"/>
      <c r="I91" s="69">
        <f>+I79+I67</f>
        <v>1637.8</v>
      </c>
      <c r="J91" s="69"/>
      <c r="K91" s="75">
        <f t="shared" si="12"/>
        <v>0.67878861887898423</v>
      </c>
      <c r="L91" s="55"/>
      <c r="M91" s="69">
        <f>+M79+M67</f>
        <v>1395.55</v>
      </c>
      <c r="N91" s="75">
        <f t="shared" si="13"/>
        <v>0.97020529540324651</v>
      </c>
      <c r="O91" s="55"/>
      <c r="P91" s="60"/>
    </row>
    <row r="92" spans="2:16" x14ac:dyDescent="0.25">
      <c r="B92" s="59"/>
      <c r="C92" s="55"/>
      <c r="D92" s="55"/>
      <c r="E92" s="55"/>
      <c r="F92" s="70"/>
      <c r="G92" s="70"/>
      <c r="H92" s="70"/>
      <c r="I92" s="70"/>
      <c r="J92" s="70"/>
      <c r="K92" s="70"/>
      <c r="L92" s="55"/>
      <c r="M92" s="55"/>
      <c r="N92" s="55"/>
      <c r="O92" s="55"/>
      <c r="P92" s="60"/>
    </row>
    <row r="93" spans="2:16" x14ac:dyDescent="0.25">
      <c r="B93" s="59"/>
      <c r="C93" s="55"/>
      <c r="D93" s="55"/>
      <c r="E93" s="55"/>
      <c r="F93" s="70" t="s">
        <v>56</v>
      </c>
      <c r="G93" s="70"/>
      <c r="H93" s="70"/>
      <c r="I93" s="70"/>
      <c r="J93" s="70"/>
      <c r="K93" s="70"/>
      <c r="L93" s="55"/>
      <c r="M93" s="55"/>
      <c r="N93" s="55"/>
      <c r="O93" s="55"/>
      <c r="P93" s="60"/>
    </row>
    <row r="94" spans="2:16" x14ac:dyDescent="0.25">
      <c r="B94" s="59"/>
      <c r="C94" s="55"/>
      <c r="D94" s="55"/>
      <c r="E94" s="55"/>
      <c r="F94" s="70" t="s">
        <v>57</v>
      </c>
      <c r="G94" s="70"/>
      <c r="H94" s="70"/>
      <c r="I94" s="70"/>
      <c r="J94" s="70"/>
      <c r="K94" s="70"/>
      <c r="L94" s="55"/>
      <c r="M94" s="55"/>
      <c r="N94" s="55"/>
      <c r="O94" s="55"/>
      <c r="P94" s="60"/>
    </row>
    <row r="95" spans="2:16" x14ac:dyDescent="0.25">
      <c r="B95" s="59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60"/>
    </row>
    <row r="96" spans="2:16" x14ac:dyDescent="0.25"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4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96"/>
  <sheetViews>
    <sheetView topLeftCell="E25" zoomScale="106" zoomScaleNormal="106" workbookViewId="0">
      <selection activeCell="C11" sqref="C11:K35"/>
    </sheetView>
  </sheetViews>
  <sheetFormatPr defaultColWidth="0" defaultRowHeight="12" x14ac:dyDescent="0.25"/>
  <cols>
    <col min="1" max="1" width="11.6640625" style="26" customWidth="1"/>
    <col min="2" max="4" width="12.6640625" style="26" customWidth="1"/>
    <col min="5" max="5" width="4.33203125" style="26" customWidth="1"/>
    <col min="6" max="6" width="23.88671875" style="26" customWidth="1"/>
    <col min="7" max="16" width="12.6640625" style="26" customWidth="1"/>
    <col min="17" max="17" width="11.6640625" style="26" customWidth="1"/>
    <col min="18" max="20" width="0" style="26" hidden="1" customWidth="1"/>
    <col min="21" max="16384" width="11.44140625" style="26" hidden="1"/>
  </cols>
  <sheetData>
    <row r="1" spans="2:16" ht="9" customHeight="1" x14ac:dyDescent="0.3">
      <c r="C1" s="27"/>
      <c r="D1" s="27"/>
    </row>
    <row r="2" spans="2:16" x14ac:dyDescent="0.25">
      <c r="B2" s="90" t="s">
        <v>144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2:16" x14ac:dyDescent="0.2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2:16" x14ac:dyDescent="0.25">
      <c r="B4" s="28"/>
      <c r="G4" s="28"/>
      <c r="L4" s="28"/>
      <c r="M4" s="28"/>
    </row>
    <row r="5" spans="2:16" x14ac:dyDescent="0.25">
      <c r="B5" s="28"/>
      <c r="G5" s="28"/>
      <c r="L5" s="28"/>
      <c r="M5" s="28"/>
    </row>
    <row r="6" spans="2:16" x14ac:dyDescent="0.25">
      <c r="B6" s="29" t="s">
        <v>65</v>
      </c>
    </row>
    <row r="7" spans="2:16" x14ac:dyDescent="0.25"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</row>
    <row r="8" spans="2:16" x14ac:dyDescent="0.25">
      <c r="B8" s="59"/>
      <c r="C8" s="55"/>
      <c r="D8" s="55"/>
      <c r="E8" s="55"/>
      <c r="F8" s="55"/>
      <c r="G8" s="55"/>
      <c r="H8" s="55"/>
      <c r="I8" s="65"/>
      <c r="J8" s="65"/>
      <c r="K8" s="65"/>
      <c r="L8" s="65"/>
      <c r="M8" s="65"/>
      <c r="N8" s="65"/>
      <c r="O8" s="65"/>
      <c r="P8" s="60"/>
    </row>
    <row r="9" spans="2:16" x14ac:dyDescent="0.25">
      <c r="B9" s="59"/>
      <c r="C9" s="55"/>
      <c r="D9" s="55"/>
      <c r="E9" s="55"/>
      <c r="F9" s="65" t="s">
        <v>46</v>
      </c>
      <c r="G9" s="65"/>
      <c r="H9" s="65"/>
      <c r="I9" s="65"/>
      <c r="J9" s="65"/>
      <c r="K9" s="65"/>
      <c r="L9" s="70"/>
      <c r="M9" s="70"/>
      <c r="N9" s="70"/>
      <c r="O9" s="70"/>
      <c r="P9" s="60"/>
    </row>
    <row r="10" spans="2:16" x14ac:dyDescent="0.25">
      <c r="B10" s="59"/>
      <c r="C10" s="55"/>
      <c r="D10" s="55"/>
      <c r="E10" s="55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0"/>
    </row>
    <row r="11" spans="2:16" x14ac:dyDescent="0.25">
      <c r="B11" s="59"/>
      <c r="C11" s="55"/>
      <c r="D11" s="55"/>
      <c r="E11" s="55"/>
      <c r="F11" s="91" t="s">
        <v>55</v>
      </c>
      <c r="G11" s="91"/>
      <c r="H11" s="91"/>
      <c r="I11" s="91"/>
      <c r="J11" s="91"/>
      <c r="K11" s="91"/>
      <c r="L11" s="70"/>
      <c r="M11" s="70"/>
      <c r="N11" s="70"/>
      <c r="O11" s="70"/>
      <c r="P11" s="60"/>
    </row>
    <row r="12" spans="2:16" x14ac:dyDescent="0.25">
      <c r="B12" s="59"/>
      <c r="C12" s="55"/>
      <c r="D12" s="55"/>
      <c r="E12" s="55"/>
      <c r="F12" s="89" t="s">
        <v>54</v>
      </c>
      <c r="G12" s="89"/>
      <c r="H12" s="89"/>
      <c r="I12" s="89"/>
      <c r="J12" s="89"/>
      <c r="K12" s="89"/>
      <c r="L12" s="70"/>
      <c r="M12" s="70"/>
      <c r="N12" s="70"/>
      <c r="O12" s="70"/>
      <c r="P12" s="60"/>
    </row>
    <row r="13" spans="2:16" x14ac:dyDescent="0.25">
      <c r="B13" s="59"/>
      <c r="C13" s="55"/>
      <c r="D13" s="55"/>
      <c r="E13" s="55"/>
      <c r="F13" s="71"/>
      <c r="G13" s="71"/>
      <c r="H13" s="71"/>
      <c r="I13" s="71"/>
      <c r="J13" s="71"/>
      <c r="K13" s="71"/>
      <c r="L13" s="70"/>
      <c r="M13" s="70"/>
      <c r="N13" s="70"/>
      <c r="O13" s="70"/>
      <c r="P13" s="60"/>
    </row>
    <row r="14" spans="2:16" x14ac:dyDescent="0.25">
      <c r="B14" s="59"/>
      <c r="C14" s="55"/>
      <c r="D14" s="55"/>
      <c r="E14" s="55"/>
      <c r="F14" s="68" t="s">
        <v>47</v>
      </c>
      <c r="G14" s="68" t="s">
        <v>51</v>
      </c>
      <c r="H14" s="68" t="s">
        <v>50</v>
      </c>
      <c r="I14" s="68" t="s">
        <v>52</v>
      </c>
      <c r="J14" s="68" t="s">
        <v>50</v>
      </c>
      <c r="K14" s="68" t="s">
        <v>53</v>
      </c>
      <c r="L14" s="70"/>
      <c r="M14" s="68" t="s">
        <v>224</v>
      </c>
      <c r="N14" s="68" t="s">
        <v>223</v>
      </c>
      <c r="O14" s="70"/>
      <c r="P14" s="60"/>
    </row>
    <row r="15" spans="2:16" x14ac:dyDescent="0.25">
      <c r="B15" s="59"/>
      <c r="C15" s="55"/>
      <c r="D15" s="55"/>
      <c r="E15" s="55"/>
      <c r="F15" s="67" t="s">
        <v>48</v>
      </c>
      <c r="G15" s="76">
        <f>+SUM(G16:G26)</f>
        <v>32.779999999999994</v>
      </c>
      <c r="H15" s="75">
        <f>1-H27</f>
        <v>4.9441930618401186E-2</v>
      </c>
      <c r="I15" s="69">
        <f>+SUM(I16:I26)</f>
        <v>33.550000000000004</v>
      </c>
      <c r="J15" s="69"/>
      <c r="K15" s="75">
        <f>+IFERROR(G15/I15-1, "-")</f>
        <v>-2.2950819672131417E-2</v>
      </c>
      <c r="L15" s="70"/>
      <c r="M15" s="69">
        <f>+SUM(M16:M26)</f>
        <v>11.7</v>
      </c>
      <c r="N15" s="75">
        <f t="shared" ref="N15:N26" si="0">+IFERROR(G15/M15-1, "-")</f>
        <v>1.8017094017094015</v>
      </c>
      <c r="O15" s="70"/>
      <c r="P15" s="60"/>
    </row>
    <row r="16" spans="2:16" x14ac:dyDescent="0.25">
      <c r="B16" s="59"/>
      <c r="C16" s="55"/>
      <c r="D16" s="55"/>
      <c r="E16" s="55"/>
      <c r="F16" s="72" t="s">
        <v>110</v>
      </c>
      <c r="G16" s="78">
        <v>31.63</v>
      </c>
      <c r="H16" s="74">
        <f>+G16/G$15</f>
        <v>0.96491763270286779</v>
      </c>
      <c r="I16" s="54">
        <v>22.41</v>
      </c>
      <c r="J16" s="74">
        <f>+I16/I$15</f>
        <v>0.66795827123695972</v>
      </c>
      <c r="K16" s="74">
        <f t="shared" ref="K16:K25" si="1">+IFERROR(G16/I16-1, "-")</f>
        <v>0.41142347166443538</v>
      </c>
      <c r="L16" s="70"/>
      <c r="M16" s="54">
        <v>10.38</v>
      </c>
      <c r="N16" s="74">
        <f t="shared" si="0"/>
        <v>2.0472061657032752</v>
      </c>
      <c r="O16" s="70"/>
      <c r="P16" s="60"/>
    </row>
    <row r="17" spans="2:16" x14ac:dyDescent="0.25">
      <c r="B17" s="59"/>
      <c r="C17" s="55"/>
      <c r="D17" s="55"/>
      <c r="E17" s="55"/>
      <c r="F17" s="72" t="s">
        <v>71</v>
      </c>
      <c r="G17" s="78">
        <v>0.71</v>
      </c>
      <c r="H17" s="74">
        <f t="shared" ref="H17:H26" si="2">+G17/G$15</f>
        <v>2.1659548505186092E-2</v>
      </c>
      <c r="I17" s="54">
        <v>0.53</v>
      </c>
      <c r="J17" s="74">
        <f t="shared" ref="J17:J25" si="3">+I17/I$15</f>
        <v>1.5797317436661698E-2</v>
      </c>
      <c r="K17" s="74">
        <f t="shared" si="1"/>
        <v>0.33962264150943389</v>
      </c>
      <c r="L17" s="70"/>
      <c r="M17" s="54">
        <v>0.93</v>
      </c>
      <c r="N17" s="74">
        <f t="shared" si="0"/>
        <v>-0.23655913978494636</v>
      </c>
      <c r="O17" s="70"/>
      <c r="P17" s="60"/>
    </row>
    <row r="18" spans="2:16" x14ac:dyDescent="0.25">
      <c r="B18" s="59"/>
      <c r="C18" s="55"/>
      <c r="D18" s="55"/>
      <c r="E18" s="55"/>
      <c r="F18" s="72" t="s">
        <v>127</v>
      </c>
      <c r="G18" s="78">
        <v>0.02</v>
      </c>
      <c r="H18" s="74">
        <f t="shared" si="2"/>
        <v>6.1012812690665048E-4</v>
      </c>
      <c r="I18" s="54"/>
      <c r="J18" s="74">
        <f t="shared" si="3"/>
        <v>0</v>
      </c>
      <c r="K18" s="74" t="str">
        <f t="shared" si="1"/>
        <v>-</v>
      </c>
      <c r="L18" s="70"/>
      <c r="M18" s="54"/>
      <c r="N18" s="74" t="str">
        <f t="shared" si="0"/>
        <v>-</v>
      </c>
      <c r="O18" s="70"/>
      <c r="P18" s="60"/>
    </row>
    <row r="19" spans="2:16" x14ac:dyDescent="0.25">
      <c r="B19" s="59"/>
      <c r="C19" s="55"/>
      <c r="D19" s="55"/>
      <c r="E19" s="55"/>
      <c r="F19" s="72" t="s">
        <v>72</v>
      </c>
      <c r="G19" s="78">
        <v>0.01</v>
      </c>
      <c r="H19" s="74">
        <f t="shared" si="2"/>
        <v>3.0506406345332524E-4</v>
      </c>
      <c r="I19" s="54">
        <v>0.01</v>
      </c>
      <c r="J19" s="74">
        <f t="shared" si="3"/>
        <v>2.980625931445603E-4</v>
      </c>
      <c r="K19" s="74">
        <f t="shared" si="1"/>
        <v>0</v>
      </c>
      <c r="L19" s="70"/>
      <c r="M19" s="54"/>
      <c r="N19" s="74" t="str">
        <f t="shared" si="0"/>
        <v>-</v>
      </c>
      <c r="O19" s="70"/>
      <c r="P19" s="60"/>
    </row>
    <row r="20" spans="2:16" x14ac:dyDescent="0.25">
      <c r="B20" s="59"/>
      <c r="C20" s="55"/>
      <c r="D20" s="55"/>
      <c r="E20" s="55"/>
      <c r="F20" s="72" t="s">
        <v>70</v>
      </c>
      <c r="G20" s="54">
        <v>0</v>
      </c>
      <c r="H20" s="74">
        <f t="shared" si="2"/>
        <v>0</v>
      </c>
      <c r="I20" s="54"/>
      <c r="J20" s="74">
        <f t="shared" si="3"/>
        <v>0</v>
      </c>
      <c r="K20" s="74" t="str">
        <f t="shared" si="1"/>
        <v>-</v>
      </c>
      <c r="L20" s="55"/>
      <c r="M20" s="54"/>
      <c r="N20" s="74" t="str">
        <f t="shared" si="0"/>
        <v>-</v>
      </c>
      <c r="O20" s="55"/>
      <c r="P20" s="60"/>
    </row>
    <row r="21" spans="2:16" x14ac:dyDescent="0.25">
      <c r="B21" s="59"/>
      <c r="C21" s="55"/>
      <c r="D21" s="55"/>
      <c r="E21" s="55"/>
      <c r="F21" s="72" t="s">
        <v>67</v>
      </c>
      <c r="G21" s="54">
        <v>0</v>
      </c>
      <c r="H21" s="74">
        <f t="shared" si="2"/>
        <v>0</v>
      </c>
      <c r="I21" s="54"/>
      <c r="J21" s="74">
        <f t="shared" si="3"/>
        <v>0</v>
      </c>
      <c r="K21" s="74" t="str">
        <f t="shared" si="1"/>
        <v>-</v>
      </c>
      <c r="L21" s="55"/>
      <c r="M21" s="54">
        <v>0.02</v>
      </c>
      <c r="N21" s="74">
        <f t="shared" si="0"/>
        <v>-1</v>
      </c>
      <c r="O21" s="55"/>
      <c r="P21" s="60"/>
    </row>
    <row r="22" spans="2:16" x14ac:dyDescent="0.25">
      <c r="B22" s="59"/>
      <c r="C22" s="55"/>
      <c r="D22" s="55"/>
      <c r="E22" s="55"/>
      <c r="F22" s="72" t="s">
        <v>128</v>
      </c>
      <c r="G22" s="54">
        <v>0</v>
      </c>
      <c r="H22" s="74">
        <f t="shared" si="2"/>
        <v>0</v>
      </c>
      <c r="I22" s="54"/>
      <c r="J22" s="74">
        <f t="shared" si="3"/>
        <v>0</v>
      </c>
      <c r="K22" s="74" t="str">
        <f t="shared" si="1"/>
        <v>-</v>
      </c>
      <c r="L22" s="55"/>
      <c r="M22" s="54">
        <v>0.01</v>
      </c>
      <c r="N22" s="74">
        <f t="shared" si="0"/>
        <v>-1</v>
      </c>
      <c r="O22" s="55"/>
      <c r="P22" s="60"/>
    </row>
    <row r="23" spans="2:16" x14ac:dyDescent="0.25">
      <c r="B23" s="59"/>
      <c r="C23" s="55"/>
      <c r="D23" s="55"/>
      <c r="E23" s="55"/>
      <c r="F23" s="72" t="s">
        <v>129</v>
      </c>
      <c r="G23" s="54">
        <v>0</v>
      </c>
      <c r="H23" s="74">
        <f t="shared" si="2"/>
        <v>0</v>
      </c>
      <c r="I23" s="54"/>
      <c r="J23" s="74">
        <f t="shared" si="3"/>
        <v>0</v>
      </c>
      <c r="K23" s="74" t="str">
        <f t="shared" si="1"/>
        <v>-</v>
      </c>
      <c r="L23" s="55"/>
      <c r="M23" s="54"/>
      <c r="N23" s="74" t="str">
        <f t="shared" si="0"/>
        <v>-</v>
      </c>
      <c r="O23" s="55"/>
      <c r="P23" s="60"/>
    </row>
    <row r="24" spans="2:16" x14ac:dyDescent="0.25">
      <c r="B24" s="59"/>
      <c r="C24" s="55"/>
      <c r="D24" s="55"/>
      <c r="E24" s="55"/>
      <c r="F24" s="72" t="s">
        <v>74</v>
      </c>
      <c r="G24" s="54">
        <v>0</v>
      </c>
      <c r="H24" s="74">
        <f t="shared" si="2"/>
        <v>0</v>
      </c>
      <c r="I24" s="54">
        <v>0.14000000000000001</v>
      </c>
      <c r="J24" s="74">
        <f t="shared" si="3"/>
        <v>4.172876304023845E-3</v>
      </c>
      <c r="K24" s="74">
        <f t="shared" si="1"/>
        <v>-1</v>
      </c>
      <c r="L24" s="55"/>
      <c r="M24" s="54"/>
      <c r="N24" s="74" t="str">
        <f t="shared" si="0"/>
        <v>-</v>
      </c>
      <c r="O24" s="55"/>
      <c r="P24" s="60"/>
    </row>
    <row r="25" spans="2:16" x14ac:dyDescent="0.25">
      <c r="B25" s="59"/>
      <c r="C25" s="55"/>
      <c r="D25" s="55"/>
      <c r="E25" s="55"/>
      <c r="F25" s="72" t="s">
        <v>130</v>
      </c>
      <c r="G25" s="54">
        <v>0</v>
      </c>
      <c r="H25" s="74">
        <f t="shared" si="2"/>
        <v>0</v>
      </c>
      <c r="I25" s="54"/>
      <c r="J25" s="74">
        <f t="shared" si="3"/>
        <v>0</v>
      </c>
      <c r="K25" s="74" t="str">
        <f t="shared" si="1"/>
        <v>-</v>
      </c>
      <c r="L25" s="55"/>
      <c r="M25" s="54"/>
      <c r="N25" s="74" t="str">
        <f t="shared" si="0"/>
        <v>-</v>
      </c>
      <c r="O25" s="55"/>
      <c r="P25" s="60"/>
    </row>
    <row r="26" spans="2:16" x14ac:dyDescent="0.25">
      <c r="B26" s="59"/>
      <c r="C26" s="55"/>
      <c r="D26" s="55"/>
      <c r="E26" s="55"/>
      <c r="F26" s="72" t="s">
        <v>60</v>
      </c>
      <c r="G26" s="54">
        <v>0.41</v>
      </c>
      <c r="H26" s="54">
        <f t="shared" si="2"/>
        <v>1.2507626601586335E-2</v>
      </c>
      <c r="I26" s="54">
        <f>0.24+10.22</f>
        <v>10.46</v>
      </c>
      <c r="J26" s="54"/>
      <c r="K26" s="54">
        <f t="shared" ref="K26" si="4">+G26/I26-1</f>
        <v>-0.96080305927342258</v>
      </c>
      <c r="L26" s="55"/>
      <c r="M26" s="54">
        <v>0.36</v>
      </c>
      <c r="N26" s="54">
        <f t="shared" si="0"/>
        <v>0.13888888888888884</v>
      </c>
      <c r="O26" s="55"/>
      <c r="P26" s="60"/>
    </row>
    <row r="27" spans="2:16" x14ac:dyDescent="0.25">
      <c r="B27" s="59"/>
      <c r="C27" s="55"/>
      <c r="D27" s="55"/>
      <c r="E27" s="55"/>
      <c r="F27" s="67" t="s">
        <v>49</v>
      </c>
      <c r="G27" s="69">
        <f>+SUM(G28:G31)</f>
        <v>630.22</v>
      </c>
      <c r="H27" s="75">
        <f>+G27/G32</f>
        <v>0.95055806938159881</v>
      </c>
      <c r="I27" s="69">
        <f>+SUM(I28:I31)</f>
        <v>555.53</v>
      </c>
      <c r="J27" s="69"/>
      <c r="K27" s="75">
        <f t="shared" ref="K27:K32" si="5">+IFERROR(G27/I27-1, "-")</f>
        <v>0.13444818461649244</v>
      </c>
      <c r="L27" s="55"/>
      <c r="M27" s="69">
        <f>+SUM(M28:M31)</f>
        <v>278.2</v>
      </c>
      <c r="N27" s="75">
        <f>+IFERROR(G27/M27-1, "-")</f>
        <v>1.2653486700215675</v>
      </c>
      <c r="O27" s="55"/>
      <c r="P27" s="60"/>
    </row>
    <row r="28" spans="2:16" x14ac:dyDescent="0.25">
      <c r="B28" s="59"/>
      <c r="C28" s="55"/>
      <c r="D28" s="55"/>
      <c r="E28" s="55"/>
      <c r="F28" s="72" t="s">
        <v>75</v>
      </c>
      <c r="G28" s="54">
        <v>630.13</v>
      </c>
      <c r="H28" s="74">
        <f>+G28/G$27</f>
        <v>0.99985719272634943</v>
      </c>
      <c r="I28" s="54">
        <v>555.53</v>
      </c>
      <c r="J28" s="74">
        <f t="shared" ref="J28:J31" si="6">+I28/I$27</f>
        <v>1</v>
      </c>
      <c r="K28" s="74">
        <f t="shared" si="5"/>
        <v>0.1342861771641497</v>
      </c>
      <c r="L28" s="55"/>
      <c r="M28" s="54">
        <v>278.19</v>
      </c>
      <c r="N28" s="74">
        <f t="shared" ref="N28:N32" si="7">+IFERROR(G28/M28-1, "-")</f>
        <v>1.2651065818325606</v>
      </c>
      <c r="O28" s="55"/>
      <c r="P28" s="60"/>
    </row>
    <row r="29" spans="2:16" x14ac:dyDescent="0.25">
      <c r="B29" s="59"/>
      <c r="C29" s="55"/>
      <c r="D29" s="55"/>
      <c r="E29" s="55"/>
      <c r="F29" s="72" t="s">
        <v>77</v>
      </c>
      <c r="G29" s="54">
        <v>0.09</v>
      </c>
      <c r="H29" s="74">
        <f t="shared" ref="H29:H31" si="8">+G29/G$27</f>
        <v>1.4280727365047126E-4</v>
      </c>
      <c r="I29" s="54">
        <v>0</v>
      </c>
      <c r="J29" s="74">
        <f t="shared" si="6"/>
        <v>0</v>
      </c>
      <c r="K29" s="74" t="str">
        <f t="shared" si="5"/>
        <v>-</v>
      </c>
      <c r="L29" s="55"/>
      <c r="M29" s="54">
        <v>0.01</v>
      </c>
      <c r="N29" s="74">
        <f t="shared" si="7"/>
        <v>8</v>
      </c>
      <c r="O29" s="55"/>
      <c r="P29" s="60"/>
    </row>
    <row r="30" spans="2:16" x14ac:dyDescent="0.25">
      <c r="B30" s="59"/>
      <c r="C30" s="55"/>
      <c r="D30" s="55"/>
      <c r="E30" s="55"/>
      <c r="F30" s="73"/>
      <c r="G30" s="54"/>
      <c r="H30" s="74">
        <f t="shared" si="8"/>
        <v>0</v>
      </c>
      <c r="I30" s="54"/>
      <c r="J30" s="74">
        <f t="shared" si="6"/>
        <v>0</v>
      </c>
      <c r="K30" s="74" t="str">
        <f t="shared" si="5"/>
        <v>-</v>
      </c>
      <c r="L30" s="55"/>
      <c r="M30" s="54"/>
      <c r="N30" s="74" t="str">
        <f t="shared" si="7"/>
        <v>-</v>
      </c>
      <c r="O30" s="55"/>
      <c r="P30" s="60"/>
    </row>
    <row r="31" spans="2:16" x14ac:dyDescent="0.25">
      <c r="B31" s="59"/>
      <c r="C31" s="55"/>
      <c r="D31" s="55"/>
      <c r="E31" s="55"/>
      <c r="F31" s="73"/>
      <c r="G31" s="54"/>
      <c r="H31" s="74">
        <f t="shared" si="8"/>
        <v>0</v>
      </c>
      <c r="I31" s="54"/>
      <c r="J31" s="74">
        <f t="shared" si="6"/>
        <v>0</v>
      </c>
      <c r="K31" s="74" t="str">
        <f t="shared" si="5"/>
        <v>-</v>
      </c>
      <c r="L31" s="55"/>
      <c r="M31" s="54"/>
      <c r="N31" s="74" t="str">
        <f t="shared" si="7"/>
        <v>-</v>
      </c>
      <c r="O31" s="55"/>
      <c r="P31" s="60"/>
    </row>
    <row r="32" spans="2:16" x14ac:dyDescent="0.25">
      <c r="B32" s="59"/>
      <c r="C32" s="55"/>
      <c r="D32" s="55"/>
      <c r="E32" s="55"/>
      <c r="F32" s="67" t="s">
        <v>11</v>
      </c>
      <c r="G32" s="69">
        <f>+G27+G15</f>
        <v>663</v>
      </c>
      <c r="H32" s="69"/>
      <c r="I32" s="69">
        <f>+I27+I15</f>
        <v>589.07999999999993</v>
      </c>
      <c r="J32" s="69"/>
      <c r="K32" s="75">
        <f t="shared" si="5"/>
        <v>0.12548380525565306</v>
      </c>
      <c r="L32" s="55"/>
      <c r="M32" s="69">
        <f>+M27+M15</f>
        <v>289.89999999999998</v>
      </c>
      <c r="N32" s="75">
        <f t="shared" si="7"/>
        <v>1.2869955156950676</v>
      </c>
      <c r="O32" s="55"/>
      <c r="P32" s="60"/>
    </row>
    <row r="33" spans="2:16" x14ac:dyDescent="0.25">
      <c r="B33" s="59"/>
      <c r="C33" s="55"/>
      <c r="D33" s="55"/>
      <c r="E33" s="55"/>
      <c r="F33" s="70"/>
      <c r="G33" s="94">
        <f>+G32/G34</f>
        <v>5.1864623164007972E-2</v>
      </c>
      <c r="H33" s="70"/>
      <c r="I33" s="70"/>
      <c r="J33" s="70"/>
      <c r="K33" s="70"/>
      <c r="L33" s="55"/>
      <c r="M33" s="55"/>
      <c r="N33" s="55"/>
      <c r="O33" s="55"/>
      <c r="P33" s="60"/>
    </row>
    <row r="34" spans="2:16" x14ac:dyDescent="0.25">
      <c r="B34" s="59"/>
      <c r="C34" s="55"/>
      <c r="D34" s="55"/>
      <c r="E34" s="55"/>
      <c r="F34" s="70" t="s">
        <v>56</v>
      </c>
      <c r="G34" s="95">
        <f>+'Macro Región Centro'!D32</f>
        <v>12783.280000000002</v>
      </c>
      <c r="H34" s="70"/>
      <c r="I34" s="70"/>
      <c r="J34" s="70"/>
      <c r="K34" s="70"/>
      <c r="L34" s="55"/>
      <c r="M34" s="55"/>
      <c r="N34" s="55"/>
      <c r="O34" s="55"/>
      <c r="P34" s="60"/>
    </row>
    <row r="35" spans="2:16" x14ac:dyDescent="0.25">
      <c r="B35" s="59"/>
      <c r="C35" s="55"/>
      <c r="D35" s="55"/>
      <c r="E35" s="55"/>
      <c r="F35" s="70" t="s">
        <v>57</v>
      </c>
      <c r="G35" s="70"/>
      <c r="H35" s="70"/>
      <c r="I35" s="70"/>
      <c r="J35" s="70"/>
      <c r="K35" s="70"/>
      <c r="L35" s="55"/>
      <c r="M35" s="55"/>
      <c r="N35" s="55"/>
      <c r="O35" s="55"/>
      <c r="P35" s="60"/>
    </row>
    <row r="36" spans="2:16" x14ac:dyDescent="0.25">
      <c r="B36" s="59"/>
      <c r="C36" s="55"/>
      <c r="D36" s="55"/>
      <c r="E36" s="55"/>
      <c r="F36" s="70"/>
      <c r="G36" s="70"/>
      <c r="H36" s="70"/>
      <c r="I36" s="70"/>
      <c r="J36" s="70"/>
      <c r="K36" s="70"/>
      <c r="L36" s="55"/>
      <c r="M36" s="55"/>
      <c r="N36" s="55"/>
      <c r="O36" s="55"/>
      <c r="P36" s="60"/>
    </row>
    <row r="37" spans="2:16" x14ac:dyDescent="0.25">
      <c r="B37" s="59"/>
      <c r="C37" s="55"/>
      <c r="D37" s="55"/>
      <c r="E37" s="55"/>
      <c r="F37" s="70"/>
      <c r="G37" s="70"/>
      <c r="H37" s="70"/>
      <c r="I37" s="70"/>
      <c r="J37" s="70"/>
      <c r="K37" s="70"/>
      <c r="L37" s="55"/>
      <c r="M37" s="55"/>
      <c r="N37" s="55"/>
      <c r="O37" s="55"/>
      <c r="P37" s="60"/>
    </row>
    <row r="38" spans="2:16" x14ac:dyDescent="0.25">
      <c r="B38" s="59"/>
      <c r="C38" s="55"/>
      <c r="D38" s="55"/>
      <c r="E38" s="55"/>
      <c r="F38" s="65" t="s">
        <v>61</v>
      </c>
      <c r="G38" s="65"/>
      <c r="H38" s="65"/>
      <c r="I38" s="65"/>
      <c r="J38" s="65"/>
      <c r="K38" s="65"/>
      <c r="L38" s="55"/>
      <c r="M38" s="55"/>
      <c r="N38" s="55"/>
      <c r="O38" s="55"/>
      <c r="P38" s="60"/>
    </row>
    <row r="39" spans="2:16" x14ac:dyDescent="0.25">
      <c r="B39" s="59"/>
      <c r="C39" s="55"/>
      <c r="D39" s="55"/>
      <c r="E39" s="55"/>
      <c r="F39" s="70"/>
      <c r="G39" s="70"/>
      <c r="H39" s="70"/>
      <c r="I39" s="70"/>
      <c r="J39" s="70"/>
      <c r="K39" s="70"/>
      <c r="L39" s="55"/>
      <c r="M39" s="55"/>
      <c r="N39" s="55"/>
      <c r="O39" s="55"/>
      <c r="P39" s="60"/>
    </row>
    <row r="40" spans="2:16" x14ac:dyDescent="0.25">
      <c r="B40" s="59"/>
      <c r="C40" s="55"/>
      <c r="D40" s="55"/>
      <c r="E40" s="55"/>
      <c r="F40" s="91" t="s">
        <v>58</v>
      </c>
      <c r="G40" s="91"/>
      <c r="H40" s="91"/>
      <c r="I40" s="91"/>
      <c r="J40" s="91"/>
      <c r="K40" s="91"/>
      <c r="L40" s="55"/>
      <c r="M40" s="55"/>
      <c r="N40" s="55"/>
      <c r="O40" s="55"/>
      <c r="P40" s="60"/>
    </row>
    <row r="41" spans="2:16" x14ac:dyDescent="0.25">
      <c r="B41" s="59"/>
      <c r="C41" s="55"/>
      <c r="D41" s="55"/>
      <c r="E41" s="55"/>
      <c r="F41" s="89" t="s">
        <v>54</v>
      </c>
      <c r="G41" s="89"/>
      <c r="H41" s="89"/>
      <c r="I41" s="89"/>
      <c r="J41" s="89"/>
      <c r="K41" s="89"/>
      <c r="L41" s="55"/>
      <c r="M41" s="55"/>
      <c r="N41" s="55"/>
      <c r="O41" s="55"/>
      <c r="P41" s="60"/>
    </row>
    <row r="42" spans="2:16" x14ac:dyDescent="0.25">
      <c r="B42" s="59"/>
      <c r="C42" s="55"/>
      <c r="D42" s="55"/>
      <c r="E42" s="55"/>
      <c r="F42" s="71"/>
      <c r="G42" s="71"/>
      <c r="H42" s="71"/>
      <c r="I42" s="71"/>
      <c r="J42" s="71"/>
      <c r="K42" s="71"/>
      <c r="L42" s="55"/>
      <c r="M42" s="55"/>
      <c r="N42" s="55"/>
      <c r="O42" s="55"/>
      <c r="P42" s="60"/>
    </row>
    <row r="43" spans="2:16" x14ac:dyDescent="0.25">
      <c r="B43" s="59"/>
      <c r="C43" s="55"/>
      <c r="D43" s="55"/>
      <c r="E43" s="55"/>
      <c r="F43" s="68" t="s">
        <v>59</v>
      </c>
      <c r="G43" s="68" t="s">
        <v>51</v>
      </c>
      <c r="H43" s="68" t="s">
        <v>50</v>
      </c>
      <c r="I43" s="68" t="s">
        <v>52</v>
      </c>
      <c r="J43" s="68" t="s">
        <v>50</v>
      </c>
      <c r="K43" s="68" t="s">
        <v>53</v>
      </c>
      <c r="L43" s="55"/>
      <c r="M43" s="68" t="s">
        <v>224</v>
      </c>
      <c r="N43" s="68" t="s">
        <v>223</v>
      </c>
      <c r="O43" s="55"/>
      <c r="P43" s="60"/>
    </row>
    <row r="44" spans="2:16" x14ac:dyDescent="0.25">
      <c r="B44" s="59"/>
      <c r="C44" s="55"/>
      <c r="D44" s="55"/>
      <c r="E44" s="55"/>
      <c r="F44" s="66" t="s">
        <v>114</v>
      </c>
      <c r="G44" s="54">
        <v>204.23</v>
      </c>
      <c r="H44" s="74">
        <f>+G44/G$55</f>
        <v>0.30803921568627451</v>
      </c>
      <c r="I44" s="54">
        <v>205.12</v>
      </c>
      <c r="J44" s="74">
        <f>+I44/I$55</f>
        <v>0.34820397908603251</v>
      </c>
      <c r="K44" s="74">
        <f t="shared" ref="K44:K55" si="9">+IFERROR(G44/I44-1, "-")</f>
        <v>-4.3389235569423201E-3</v>
      </c>
      <c r="L44" s="55"/>
      <c r="M44" s="54">
        <v>19.600000000000001</v>
      </c>
      <c r="N44" s="74">
        <f t="shared" ref="N44:N55" si="10">+IFERROR(G44/M44-1, "-")</f>
        <v>9.4198979591836718</v>
      </c>
      <c r="O44" s="55"/>
      <c r="P44" s="60"/>
    </row>
    <row r="45" spans="2:16" x14ac:dyDescent="0.25">
      <c r="B45" s="59"/>
      <c r="C45" s="55"/>
      <c r="D45" s="55"/>
      <c r="E45" s="55"/>
      <c r="F45" s="66" t="s">
        <v>82</v>
      </c>
      <c r="G45" s="54">
        <v>203.79</v>
      </c>
      <c r="H45" s="74">
        <f t="shared" ref="H45:H54" si="11">+G45/G$55</f>
        <v>0.30737556561085971</v>
      </c>
      <c r="I45" s="54">
        <v>171.14</v>
      </c>
      <c r="J45" s="74">
        <f t="shared" ref="J45:J54" si="12">+I45/I$55</f>
        <v>0.29052081211380459</v>
      </c>
      <c r="K45" s="74">
        <f t="shared" si="9"/>
        <v>0.19077947878929535</v>
      </c>
      <c r="L45" s="55"/>
      <c r="M45" s="54">
        <v>3.79</v>
      </c>
      <c r="N45" s="74">
        <f t="shared" si="10"/>
        <v>52.770448548812659</v>
      </c>
      <c r="O45" s="55"/>
      <c r="P45" s="60"/>
    </row>
    <row r="46" spans="2:16" x14ac:dyDescent="0.25">
      <c r="B46" s="59"/>
      <c r="C46" s="55"/>
      <c r="D46" s="55"/>
      <c r="E46" s="55"/>
      <c r="F46" s="66" t="s">
        <v>131</v>
      </c>
      <c r="G46" s="54">
        <v>198.68</v>
      </c>
      <c r="H46" s="74">
        <f t="shared" si="11"/>
        <v>0.29966817496229264</v>
      </c>
      <c r="I46" s="54">
        <v>125.06</v>
      </c>
      <c r="J46" s="74">
        <f t="shared" si="12"/>
        <v>0.21229714130508592</v>
      </c>
      <c r="K46" s="74">
        <f t="shared" si="9"/>
        <v>0.5886774348312811</v>
      </c>
      <c r="L46" s="55"/>
      <c r="M46" s="54">
        <v>154.41999999999999</v>
      </c>
      <c r="N46" s="74">
        <f t="shared" si="10"/>
        <v>0.28662090402797591</v>
      </c>
      <c r="O46" s="55"/>
      <c r="P46" s="60"/>
    </row>
    <row r="47" spans="2:16" x14ac:dyDescent="0.25">
      <c r="B47" s="59"/>
      <c r="C47" s="55"/>
      <c r="D47" s="55"/>
      <c r="E47" s="55"/>
      <c r="F47" s="66" t="s">
        <v>132</v>
      </c>
      <c r="G47" s="54">
        <v>21.6</v>
      </c>
      <c r="H47" s="74">
        <f t="shared" si="11"/>
        <v>3.2579185520361993E-2</v>
      </c>
      <c r="I47" s="54">
        <v>21.51</v>
      </c>
      <c r="J47" s="74">
        <f t="shared" si="12"/>
        <v>3.6514565084538611E-2</v>
      </c>
      <c r="K47" s="74">
        <f t="shared" si="9"/>
        <v>4.1841004184099972E-3</v>
      </c>
      <c r="L47" s="55"/>
      <c r="M47" s="54">
        <v>44.8</v>
      </c>
      <c r="N47" s="74">
        <f t="shared" si="10"/>
        <v>-0.51785714285714279</v>
      </c>
      <c r="O47" s="55"/>
      <c r="P47" s="60"/>
    </row>
    <row r="48" spans="2:16" x14ac:dyDescent="0.25">
      <c r="B48" s="59"/>
      <c r="C48" s="55"/>
      <c r="D48" s="55"/>
      <c r="E48" s="55"/>
      <c r="F48" s="66" t="s">
        <v>86</v>
      </c>
      <c r="G48" s="54">
        <v>6.85</v>
      </c>
      <c r="H48" s="74">
        <f t="shared" si="11"/>
        <v>1.033182503770739E-2</v>
      </c>
      <c r="I48" s="54">
        <v>6.8</v>
      </c>
      <c r="J48" s="74">
        <f t="shared" si="12"/>
        <v>1.1543423643647722E-2</v>
      </c>
      <c r="K48" s="74">
        <f t="shared" si="9"/>
        <v>7.3529411764705621E-3</v>
      </c>
      <c r="L48" s="55"/>
      <c r="M48" s="54">
        <v>0.6</v>
      </c>
      <c r="N48" s="74">
        <f t="shared" si="10"/>
        <v>10.416666666666666</v>
      </c>
      <c r="O48" s="55"/>
      <c r="P48" s="60"/>
    </row>
    <row r="49" spans="2:16" x14ac:dyDescent="0.25">
      <c r="B49" s="59"/>
      <c r="C49" s="55"/>
      <c r="D49" s="55"/>
      <c r="E49" s="55"/>
      <c r="F49" s="66" t="s">
        <v>84</v>
      </c>
      <c r="G49" s="54">
        <v>4.16</v>
      </c>
      <c r="H49" s="74">
        <f t="shared" si="11"/>
        <v>6.2745098039215692E-3</v>
      </c>
      <c r="I49" s="54">
        <v>2.13</v>
      </c>
      <c r="J49" s="74">
        <f t="shared" si="12"/>
        <v>3.6158077001425953E-3</v>
      </c>
      <c r="K49" s="74">
        <f t="shared" si="9"/>
        <v>0.95305164319248847</v>
      </c>
      <c r="L49" s="55"/>
      <c r="M49" s="54">
        <v>0.64</v>
      </c>
      <c r="N49" s="74">
        <f t="shared" si="10"/>
        <v>5.5</v>
      </c>
      <c r="O49" s="55"/>
      <c r="P49" s="60"/>
    </row>
    <row r="50" spans="2:16" x14ac:dyDescent="0.25">
      <c r="B50" s="59"/>
      <c r="C50" s="55"/>
      <c r="D50" s="55"/>
      <c r="E50" s="55"/>
      <c r="F50" s="66" t="s">
        <v>112</v>
      </c>
      <c r="G50" s="54">
        <v>3.46</v>
      </c>
      <c r="H50" s="74">
        <f t="shared" si="11"/>
        <v>5.2187028657616893E-3</v>
      </c>
      <c r="I50" s="54">
        <v>2.84</v>
      </c>
      <c r="J50" s="74">
        <f t="shared" si="12"/>
        <v>4.8210769335234605E-3</v>
      </c>
      <c r="K50" s="74">
        <f t="shared" si="9"/>
        <v>0.21830985915492973</v>
      </c>
      <c r="L50" s="55"/>
      <c r="M50" s="54">
        <v>47.92</v>
      </c>
      <c r="N50" s="74">
        <f t="shared" si="10"/>
        <v>-0.92779632721201999</v>
      </c>
      <c r="O50" s="55"/>
      <c r="P50" s="60"/>
    </row>
    <row r="51" spans="2:16" x14ac:dyDescent="0.25">
      <c r="B51" s="59"/>
      <c r="C51" s="55"/>
      <c r="D51" s="55"/>
      <c r="E51" s="55"/>
      <c r="F51" s="66" t="s">
        <v>85</v>
      </c>
      <c r="G51" s="54">
        <v>3.07</v>
      </c>
      <c r="H51" s="74">
        <f t="shared" si="11"/>
        <v>4.6304675716440421E-3</v>
      </c>
      <c r="I51" s="54"/>
      <c r="J51" s="74">
        <f t="shared" si="12"/>
        <v>0</v>
      </c>
      <c r="K51" s="74" t="str">
        <f t="shared" si="9"/>
        <v>-</v>
      </c>
      <c r="L51" s="55"/>
      <c r="M51" s="54"/>
      <c r="N51" s="74" t="str">
        <f t="shared" si="10"/>
        <v>-</v>
      </c>
      <c r="O51" s="55"/>
      <c r="P51" s="60"/>
    </row>
    <row r="52" spans="2:16" x14ac:dyDescent="0.25">
      <c r="B52" s="59"/>
      <c r="C52" s="55"/>
      <c r="D52" s="55"/>
      <c r="E52" s="55"/>
      <c r="F52" s="66" t="s">
        <v>133</v>
      </c>
      <c r="G52" s="54">
        <v>2.79</v>
      </c>
      <c r="H52" s="74">
        <f t="shared" si="11"/>
        <v>4.2081447963800908E-3</v>
      </c>
      <c r="I52" s="54">
        <v>44.19</v>
      </c>
      <c r="J52" s="74">
        <f t="shared" si="12"/>
        <v>7.5015278060704835E-2</v>
      </c>
      <c r="K52" s="74">
        <f t="shared" si="9"/>
        <v>-0.93686354378818737</v>
      </c>
      <c r="L52" s="55"/>
      <c r="M52" s="54"/>
      <c r="N52" s="74" t="str">
        <f t="shared" si="10"/>
        <v>-</v>
      </c>
      <c r="O52" s="55"/>
      <c r="P52" s="60"/>
    </row>
    <row r="53" spans="2:16" x14ac:dyDescent="0.25">
      <c r="B53" s="59"/>
      <c r="C53" s="55"/>
      <c r="D53" s="55"/>
      <c r="E53" s="55"/>
      <c r="F53" s="66" t="s">
        <v>79</v>
      </c>
      <c r="G53" s="54">
        <v>2.7</v>
      </c>
      <c r="H53" s="74">
        <f t="shared" si="11"/>
        <v>4.0723981900452491E-3</v>
      </c>
      <c r="I53" s="54">
        <v>2.5499999999999998</v>
      </c>
      <c r="J53" s="74">
        <f t="shared" si="12"/>
        <v>4.3287838663678959E-3</v>
      </c>
      <c r="K53" s="74">
        <f t="shared" si="9"/>
        <v>5.8823529411764941E-2</v>
      </c>
      <c r="L53" s="55"/>
      <c r="M53" s="54">
        <v>12.4</v>
      </c>
      <c r="N53" s="74">
        <f t="shared" si="10"/>
        <v>-0.782258064516129</v>
      </c>
      <c r="O53" s="55"/>
      <c r="P53" s="60"/>
    </row>
    <row r="54" spans="2:16" x14ac:dyDescent="0.25">
      <c r="B54" s="59"/>
      <c r="C54" s="55"/>
      <c r="D54" s="55"/>
      <c r="E54" s="55"/>
      <c r="F54" s="67" t="s">
        <v>60</v>
      </c>
      <c r="G54" s="54">
        <f>+G32-SUM(G44:G53)</f>
        <v>11.669999999999845</v>
      </c>
      <c r="H54" s="74">
        <f t="shared" si="11"/>
        <v>1.7601809954750899E-2</v>
      </c>
      <c r="I54" s="54">
        <f>+I32-SUM(I44:I53)</f>
        <v>7.7400000000000091</v>
      </c>
      <c r="J54" s="74">
        <f t="shared" si="12"/>
        <v>1.3139132206151982E-2</v>
      </c>
      <c r="K54" s="74">
        <f t="shared" si="9"/>
        <v>0.50775193798447438</v>
      </c>
      <c r="L54" s="55"/>
      <c r="M54" s="54">
        <f>+M32-SUM(M44:M53)</f>
        <v>5.7300000000000182</v>
      </c>
      <c r="N54" s="75">
        <f t="shared" si="10"/>
        <v>1.0366492146596524</v>
      </c>
      <c r="O54" s="55"/>
      <c r="P54" s="60"/>
    </row>
    <row r="55" spans="2:16" x14ac:dyDescent="0.25">
      <c r="B55" s="59"/>
      <c r="C55" s="55"/>
      <c r="D55" s="55"/>
      <c r="E55" s="55"/>
      <c r="F55" s="67" t="s">
        <v>11</v>
      </c>
      <c r="G55" s="69">
        <f>+SUM(G44:G54)</f>
        <v>663</v>
      </c>
      <c r="H55" s="69"/>
      <c r="I55" s="69">
        <f>+SUM(I44:I54)</f>
        <v>589.07999999999993</v>
      </c>
      <c r="J55" s="69"/>
      <c r="K55" s="75">
        <f t="shared" si="9"/>
        <v>0.12548380525565306</v>
      </c>
      <c r="L55" s="55"/>
      <c r="M55" s="69">
        <f>+SUM(M44:M54)</f>
        <v>289.89999999999998</v>
      </c>
      <c r="N55" s="75">
        <f t="shared" si="10"/>
        <v>1.2869955156950676</v>
      </c>
      <c r="O55" s="55"/>
      <c r="P55" s="60"/>
    </row>
    <row r="56" spans="2:16" x14ac:dyDescent="0.25">
      <c r="B56" s="59"/>
      <c r="C56" s="55"/>
      <c r="D56" s="55"/>
      <c r="E56" s="55"/>
      <c r="F56" s="70"/>
      <c r="G56" s="70"/>
      <c r="H56" s="70"/>
      <c r="I56" s="70"/>
      <c r="J56" s="70"/>
      <c r="K56" s="70"/>
      <c r="L56" s="55"/>
      <c r="M56" s="55"/>
      <c r="N56" s="55"/>
      <c r="O56" s="55"/>
      <c r="P56" s="60"/>
    </row>
    <row r="57" spans="2:16" x14ac:dyDescent="0.25">
      <c r="B57" s="59"/>
      <c r="C57" s="55"/>
      <c r="D57" s="55"/>
      <c r="E57" s="55"/>
      <c r="F57" s="70" t="s">
        <v>56</v>
      </c>
      <c r="G57" s="70"/>
      <c r="H57" s="70"/>
      <c r="I57" s="70"/>
      <c r="J57" s="70"/>
      <c r="K57" s="70"/>
      <c r="L57" s="55"/>
      <c r="M57" s="55"/>
      <c r="N57" s="55"/>
      <c r="O57" s="55"/>
      <c r="P57" s="60"/>
    </row>
    <row r="58" spans="2:16" x14ac:dyDescent="0.25">
      <c r="B58" s="59"/>
      <c r="C58" s="55"/>
      <c r="D58" s="55"/>
      <c r="E58" s="55"/>
      <c r="F58" s="70" t="s">
        <v>57</v>
      </c>
      <c r="G58" s="70"/>
      <c r="H58" s="70"/>
      <c r="I58" s="70"/>
      <c r="J58" s="70"/>
      <c r="K58" s="70"/>
      <c r="L58" s="55"/>
      <c r="M58" s="55"/>
      <c r="N58" s="55"/>
      <c r="O58" s="55"/>
      <c r="P58" s="60"/>
    </row>
    <row r="59" spans="2:16" x14ac:dyDescent="0.25">
      <c r="B59" s="59"/>
      <c r="C59" s="55"/>
      <c r="D59" s="55"/>
      <c r="E59" s="55"/>
      <c r="F59" s="70"/>
      <c r="G59" s="70"/>
      <c r="H59" s="70"/>
      <c r="I59" s="70"/>
      <c r="J59" s="70"/>
      <c r="K59" s="70"/>
      <c r="L59" s="55"/>
      <c r="M59" s="55"/>
      <c r="N59" s="55"/>
      <c r="O59" s="55"/>
      <c r="P59" s="60"/>
    </row>
    <row r="60" spans="2:16" x14ac:dyDescent="0.25">
      <c r="B60" s="59"/>
      <c r="C60" s="55"/>
      <c r="D60" s="55"/>
      <c r="E60" s="55"/>
      <c r="F60" s="70"/>
      <c r="G60" s="70"/>
      <c r="H60" s="70"/>
      <c r="I60" s="70"/>
      <c r="J60" s="70"/>
      <c r="K60" s="70"/>
      <c r="L60" s="55"/>
      <c r="M60" s="55"/>
      <c r="N60" s="55"/>
      <c r="O60" s="55"/>
      <c r="P60" s="60"/>
    </row>
    <row r="61" spans="2:16" x14ac:dyDescent="0.25">
      <c r="B61" s="59"/>
      <c r="C61" s="55"/>
      <c r="D61" s="55"/>
      <c r="E61" s="55"/>
      <c r="F61" s="65" t="s">
        <v>62</v>
      </c>
      <c r="G61" s="65"/>
      <c r="H61" s="65"/>
      <c r="I61" s="65"/>
      <c r="J61" s="65"/>
      <c r="K61" s="65"/>
      <c r="L61" s="55"/>
      <c r="M61" s="55"/>
      <c r="N61" s="55"/>
      <c r="O61" s="55"/>
      <c r="P61" s="60"/>
    </row>
    <row r="62" spans="2:16" x14ac:dyDescent="0.25">
      <c r="B62" s="59"/>
      <c r="C62" s="55"/>
      <c r="D62" s="55"/>
      <c r="E62" s="55"/>
      <c r="F62" s="70"/>
      <c r="G62" s="70"/>
      <c r="H62" s="70"/>
      <c r="I62" s="70"/>
      <c r="J62" s="70"/>
      <c r="K62" s="70"/>
      <c r="L62" s="55"/>
      <c r="M62" s="55"/>
      <c r="N62" s="55"/>
      <c r="O62" s="55"/>
      <c r="P62" s="60"/>
    </row>
    <row r="63" spans="2:16" x14ac:dyDescent="0.25">
      <c r="B63" s="59"/>
      <c r="C63" s="55"/>
      <c r="D63" s="55"/>
      <c r="E63" s="55"/>
      <c r="F63" s="91" t="s">
        <v>63</v>
      </c>
      <c r="G63" s="91"/>
      <c r="H63" s="91"/>
      <c r="I63" s="91"/>
      <c r="J63" s="91"/>
      <c r="K63" s="91"/>
      <c r="L63" s="55"/>
      <c r="M63" s="55"/>
      <c r="N63" s="55"/>
      <c r="O63" s="55"/>
      <c r="P63" s="60"/>
    </row>
    <row r="64" spans="2:16" x14ac:dyDescent="0.25">
      <c r="B64" s="59"/>
      <c r="C64" s="55"/>
      <c r="D64" s="55"/>
      <c r="E64" s="55"/>
      <c r="F64" s="89" t="s">
        <v>54</v>
      </c>
      <c r="G64" s="89"/>
      <c r="H64" s="89"/>
      <c r="I64" s="89"/>
      <c r="J64" s="89"/>
      <c r="K64" s="89"/>
      <c r="L64" s="55"/>
      <c r="M64" s="55"/>
      <c r="N64" s="55"/>
      <c r="O64" s="55"/>
      <c r="P64" s="60"/>
    </row>
    <row r="65" spans="2:16" x14ac:dyDescent="0.25">
      <c r="B65" s="59"/>
      <c r="C65" s="55"/>
      <c r="D65" s="55"/>
      <c r="E65" s="55"/>
      <c r="F65" s="71"/>
      <c r="G65" s="71"/>
      <c r="H65" s="71"/>
      <c r="I65" s="71"/>
      <c r="J65" s="71"/>
      <c r="K65" s="71"/>
      <c r="L65" s="55"/>
      <c r="M65" s="55"/>
      <c r="N65" s="55"/>
      <c r="O65" s="55"/>
      <c r="P65" s="60"/>
    </row>
    <row r="66" spans="2:16" x14ac:dyDescent="0.25">
      <c r="B66" s="59"/>
      <c r="C66" s="55"/>
      <c r="D66" s="55"/>
      <c r="E66" s="55"/>
      <c r="F66" s="68" t="s">
        <v>47</v>
      </c>
      <c r="G66" s="68" t="s">
        <v>51</v>
      </c>
      <c r="H66" s="68" t="s">
        <v>50</v>
      </c>
      <c r="I66" s="68" t="s">
        <v>52</v>
      </c>
      <c r="J66" s="68" t="s">
        <v>50</v>
      </c>
      <c r="K66" s="68" t="s">
        <v>53</v>
      </c>
      <c r="L66" s="55"/>
      <c r="M66" s="68" t="s">
        <v>224</v>
      </c>
      <c r="N66" s="68" t="s">
        <v>223</v>
      </c>
      <c r="O66" s="55"/>
      <c r="P66" s="60"/>
    </row>
    <row r="67" spans="2:16" x14ac:dyDescent="0.25">
      <c r="B67" s="59"/>
      <c r="C67" s="55"/>
      <c r="D67" s="55"/>
      <c r="E67" s="55"/>
      <c r="F67" s="67" t="s">
        <v>48</v>
      </c>
      <c r="G67" s="69">
        <f>+SUM(G68:G78)</f>
        <v>32.779999999999994</v>
      </c>
      <c r="H67" s="69"/>
      <c r="I67" s="69">
        <f>+SUM(I68:I78)</f>
        <v>33.550000000000004</v>
      </c>
      <c r="J67" s="69"/>
      <c r="K67" s="75">
        <f t="shared" ref="K67:K91" si="13">+IFERROR(G67/I67-1, "-")</f>
        <v>-2.2950819672131417E-2</v>
      </c>
      <c r="L67" s="55"/>
      <c r="M67" s="69">
        <f>+SUM(M68:M78)</f>
        <v>11.7</v>
      </c>
      <c r="N67" s="75">
        <f t="shared" ref="N67:N91" si="14">+IFERROR(G67/M67-1, "-")</f>
        <v>1.8017094017094015</v>
      </c>
      <c r="O67" s="55"/>
      <c r="P67" s="60"/>
    </row>
    <row r="68" spans="2:16" x14ac:dyDescent="0.25">
      <c r="B68" s="59"/>
      <c r="C68" s="55"/>
      <c r="D68" s="55"/>
      <c r="E68" s="55"/>
      <c r="F68" s="72" t="s">
        <v>119</v>
      </c>
      <c r="G68" s="54">
        <v>10.63</v>
      </c>
      <c r="H68" s="74">
        <f>+G68/G$67</f>
        <v>0.32428309945088479</v>
      </c>
      <c r="I68" s="54">
        <v>10.93</v>
      </c>
      <c r="J68" s="74">
        <f>+I68/I$67</f>
        <v>0.32578241430700444</v>
      </c>
      <c r="K68" s="74">
        <f t="shared" si="13"/>
        <v>-2.7447392497712664E-2</v>
      </c>
      <c r="L68" s="55"/>
      <c r="M68" s="54">
        <v>5.6</v>
      </c>
      <c r="N68" s="74">
        <f t="shared" si="14"/>
        <v>0.89821428571428608</v>
      </c>
      <c r="O68" s="55"/>
      <c r="P68" s="60"/>
    </row>
    <row r="69" spans="2:16" x14ac:dyDescent="0.25">
      <c r="B69" s="59"/>
      <c r="C69" s="55"/>
      <c r="D69" s="55"/>
      <c r="E69" s="55"/>
      <c r="F69" s="72" t="s">
        <v>90</v>
      </c>
      <c r="G69" s="78">
        <v>8.93</v>
      </c>
      <c r="H69" s="74">
        <f t="shared" ref="H69:H78" si="15">+G69/G$67</f>
        <v>0.27242220866381944</v>
      </c>
      <c r="I69" s="54">
        <v>6.83</v>
      </c>
      <c r="J69" s="74">
        <f t="shared" ref="J69:J78" si="16">+I69/I$67</f>
        <v>0.20357675111773471</v>
      </c>
      <c r="K69" s="74">
        <f t="shared" si="13"/>
        <v>0.30746705710102473</v>
      </c>
      <c r="L69" s="55"/>
      <c r="M69" s="54">
        <v>1.85</v>
      </c>
      <c r="N69" s="74">
        <f t="shared" si="14"/>
        <v>3.827027027027027</v>
      </c>
      <c r="O69" s="55"/>
      <c r="P69" s="60"/>
    </row>
    <row r="70" spans="2:16" x14ac:dyDescent="0.25">
      <c r="B70" s="59"/>
      <c r="C70" s="55"/>
      <c r="D70" s="55"/>
      <c r="E70" s="55"/>
      <c r="F70" s="72" t="s">
        <v>134</v>
      </c>
      <c r="G70" s="78">
        <v>2.61</v>
      </c>
      <c r="H70" s="74">
        <f t="shared" si="15"/>
        <v>7.9621720561317888E-2</v>
      </c>
      <c r="I70" s="54">
        <v>0.21</v>
      </c>
      <c r="J70" s="74">
        <f t="shared" si="16"/>
        <v>6.2593144560357666E-3</v>
      </c>
      <c r="K70" s="74">
        <f t="shared" si="13"/>
        <v>11.428571428571429</v>
      </c>
      <c r="L70" s="55"/>
      <c r="M70" s="54">
        <v>0.1</v>
      </c>
      <c r="N70" s="74">
        <f t="shared" si="14"/>
        <v>25.099999999999998</v>
      </c>
      <c r="O70" s="55"/>
      <c r="P70" s="60"/>
    </row>
    <row r="71" spans="2:16" x14ac:dyDescent="0.25">
      <c r="B71" s="59"/>
      <c r="C71" s="55"/>
      <c r="D71" s="55"/>
      <c r="E71" s="55"/>
      <c r="F71" s="72" t="s">
        <v>117</v>
      </c>
      <c r="G71" s="78">
        <v>2.5299999999999998</v>
      </c>
      <c r="H71" s="74">
        <f t="shared" si="15"/>
        <v>7.7181208053691289E-2</v>
      </c>
      <c r="I71" s="54">
        <v>1.07</v>
      </c>
      <c r="J71" s="74">
        <f t="shared" si="16"/>
        <v>3.1892697466467959E-2</v>
      </c>
      <c r="K71" s="74">
        <f t="shared" si="13"/>
        <v>1.3644859813084107</v>
      </c>
      <c r="L71" s="55"/>
      <c r="M71" s="54">
        <v>0.79</v>
      </c>
      <c r="N71" s="74">
        <f t="shared" si="14"/>
        <v>2.20253164556962</v>
      </c>
      <c r="O71" s="55"/>
      <c r="P71" s="60"/>
    </row>
    <row r="72" spans="2:16" x14ac:dyDescent="0.25">
      <c r="B72" s="59"/>
      <c r="C72" s="55"/>
      <c r="D72" s="55"/>
      <c r="E72" s="55"/>
      <c r="F72" s="72" t="s">
        <v>135</v>
      </c>
      <c r="G72" s="78">
        <v>1.43</v>
      </c>
      <c r="H72" s="74">
        <f t="shared" si="15"/>
        <v>4.362416107382551E-2</v>
      </c>
      <c r="I72" s="54">
        <v>0.49</v>
      </c>
      <c r="J72" s="74">
        <f t="shared" si="16"/>
        <v>1.4605067064083455E-2</v>
      </c>
      <c r="K72" s="74">
        <f t="shared" si="13"/>
        <v>1.9183673469387754</v>
      </c>
      <c r="L72" s="55"/>
      <c r="M72" s="54"/>
      <c r="N72" s="74" t="str">
        <f t="shared" si="14"/>
        <v>-</v>
      </c>
      <c r="O72" s="55"/>
      <c r="P72" s="60"/>
    </row>
    <row r="73" spans="2:16" x14ac:dyDescent="0.25">
      <c r="B73" s="59"/>
      <c r="C73" s="55"/>
      <c r="D73" s="55"/>
      <c r="E73" s="55"/>
      <c r="F73" s="72" t="s">
        <v>136</v>
      </c>
      <c r="G73" s="78">
        <v>1.32</v>
      </c>
      <c r="H73" s="74">
        <f t="shared" si="15"/>
        <v>4.0268456375838937E-2</v>
      </c>
      <c r="I73" s="54"/>
      <c r="J73" s="74">
        <f t="shared" si="16"/>
        <v>0</v>
      </c>
      <c r="K73" s="74" t="str">
        <f t="shared" si="13"/>
        <v>-</v>
      </c>
      <c r="L73" s="55"/>
      <c r="M73" s="54"/>
      <c r="N73" s="74" t="str">
        <f t="shared" si="14"/>
        <v>-</v>
      </c>
      <c r="O73" s="55"/>
      <c r="P73" s="60"/>
    </row>
    <row r="74" spans="2:16" x14ac:dyDescent="0.25">
      <c r="B74" s="59"/>
      <c r="C74" s="55"/>
      <c r="D74" s="55"/>
      <c r="E74" s="55"/>
      <c r="F74" s="72" t="s">
        <v>137</v>
      </c>
      <c r="G74" s="78">
        <v>0.79</v>
      </c>
      <c r="H74" s="74">
        <f t="shared" si="15"/>
        <v>2.4100061012812698E-2</v>
      </c>
      <c r="I74" s="54">
        <v>0.91</v>
      </c>
      <c r="J74" s="74">
        <f t="shared" si="16"/>
        <v>2.712369597615499E-2</v>
      </c>
      <c r="K74" s="74">
        <f t="shared" si="13"/>
        <v>-0.13186813186813184</v>
      </c>
      <c r="L74" s="55"/>
      <c r="M74" s="54">
        <v>1.59</v>
      </c>
      <c r="N74" s="74">
        <f t="shared" si="14"/>
        <v>-0.50314465408805031</v>
      </c>
      <c r="O74" s="55"/>
      <c r="P74" s="60"/>
    </row>
    <row r="75" spans="2:16" x14ac:dyDescent="0.25">
      <c r="B75" s="59"/>
      <c r="C75" s="55"/>
      <c r="D75" s="55"/>
      <c r="E75" s="55"/>
      <c r="F75" s="72" t="s">
        <v>138</v>
      </c>
      <c r="G75" s="78">
        <v>0.7</v>
      </c>
      <c r="H75" s="74">
        <f t="shared" si="15"/>
        <v>2.1354484441732765E-2</v>
      </c>
      <c r="I75" s="54">
        <v>0.18</v>
      </c>
      <c r="J75" s="74">
        <f t="shared" si="16"/>
        <v>5.3651266766020856E-3</v>
      </c>
      <c r="K75" s="74">
        <f t="shared" si="13"/>
        <v>2.8888888888888888</v>
      </c>
      <c r="L75" s="55"/>
      <c r="M75" s="54"/>
      <c r="N75" s="74" t="str">
        <f t="shared" si="14"/>
        <v>-</v>
      </c>
      <c r="O75" s="55"/>
      <c r="P75" s="60"/>
    </row>
    <row r="76" spans="2:16" x14ac:dyDescent="0.25">
      <c r="B76" s="59"/>
      <c r="C76" s="55"/>
      <c r="D76" s="55"/>
      <c r="E76" s="55"/>
      <c r="F76" s="72" t="s">
        <v>139</v>
      </c>
      <c r="G76" s="78">
        <v>0.54</v>
      </c>
      <c r="H76" s="74">
        <f t="shared" si="15"/>
        <v>1.6473459426479566E-2</v>
      </c>
      <c r="I76" s="54">
        <v>0.2</v>
      </c>
      <c r="J76" s="74">
        <f t="shared" si="16"/>
        <v>5.9612518628912071E-3</v>
      </c>
      <c r="K76" s="74">
        <f t="shared" si="13"/>
        <v>1.7000000000000002</v>
      </c>
      <c r="L76" s="55"/>
      <c r="M76" s="54"/>
      <c r="N76" s="74" t="str">
        <f t="shared" si="14"/>
        <v>-</v>
      </c>
      <c r="O76" s="55"/>
      <c r="P76" s="60"/>
    </row>
    <row r="77" spans="2:16" x14ac:dyDescent="0.25">
      <c r="B77" s="59"/>
      <c r="C77" s="55"/>
      <c r="D77" s="55"/>
      <c r="E77" s="55"/>
      <c r="F77" s="72" t="s">
        <v>140</v>
      </c>
      <c r="G77" s="78">
        <v>0.33</v>
      </c>
      <c r="H77" s="74">
        <f t="shared" si="15"/>
        <v>1.0067114093959734E-2</v>
      </c>
      <c r="I77" s="54"/>
      <c r="J77" s="74">
        <f t="shared" si="16"/>
        <v>0</v>
      </c>
      <c r="K77" s="74" t="str">
        <f t="shared" si="13"/>
        <v>-</v>
      </c>
      <c r="L77" s="55"/>
      <c r="M77" s="54">
        <v>0.11</v>
      </c>
      <c r="N77" s="74">
        <f t="shared" si="14"/>
        <v>2</v>
      </c>
      <c r="O77" s="55"/>
      <c r="P77" s="60"/>
    </row>
    <row r="78" spans="2:16" x14ac:dyDescent="0.25">
      <c r="B78" s="59"/>
      <c r="C78" s="55"/>
      <c r="D78" s="55"/>
      <c r="E78" s="55"/>
      <c r="F78" s="72" t="s">
        <v>141</v>
      </c>
      <c r="G78" s="78">
        <f>+G15-SUM(G68:G77)</f>
        <v>2.9699999999999953</v>
      </c>
      <c r="H78" s="74">
        <f t="shared" si="15"/>
        <v>9.0604026845637453E-2</v>
      </c>
      <c r="I78" s="54">
        <f>+I15-SUM(I68:I77)</f>
        <v>12.730000000000008</v>
      </c>
      <c r="J78" s="74">
        <f t="shared" si="16"/>
        <v>0.3794336810730255</v>
      </c>
      <c r="K78" s="74">
        <f t="shared" si="13"/>
        <v>-0.7666928515318151</v>
      </c>
      <c r="L78" s="55"/>
      <c r="M78" s="54">
        <f>+M15-SUM(M68:M77)</f>
        <v>1.6600000000000001</v>
      </c>
      <c r="N78" s="74">
        <f t="shared" si="14"/>
        <v>0.78915662650602103</v>
      </c>
      <c r="O78" s="55"/>
      <c r="P78" s="60"/>
    </row>
    <row r="79" spans="2:16" x14ac:dyDescent="0.25">
      <c r="B79" s="59"/>
      <c r="C79" s="55"/>
      <c r="D79" s="55"/>
      <c r="E79" s="55"/>
      <c r="F79" s="67" t="s">
        <v>49</v>
      </c>
      <c r="G79" s="69">
        <f>+SUM(G80:G90)</f>
        <v>630.21999999999991</v>
      </c>
      <c r="H79" s="69"/>
      <c r="I79" s="69">
        <f>+SUM(I80:I90)</f>
        <v>555.53</v>
      </c>
      <c r="J79" s="69"/>
      <c r="K79" s="75">
        <f t="shared" si="13"/>
        <v>0.13444818461649222</v>
      </c>
      <c r="L79" s="55"/>
      <c r="M79" s="69">
        <f>+SUM(M80:M90)</f>
        <v>278.2</v>
      </c>
      <c r="N79" s="75">
        <f t="shared" si="14"/>
        <v>1.265348670021567</v>
      </c>
      <c r="O79" s="55"/>
      <c r="P79" s="60"/>
    </row>
    <row r="80" spans="2:16" x14ac:dyDescent="0.25">
      <c r="B80" s="59"/>
      <c r="C80" s="55"/>
      <c r="D80" s="55"/>
      <c r="E80" s="55"/>
      <c r="F80" s="72" t="s">
        <v>103</v>
      </c>
      <c r="G80" s="78">
        <v>624.79999999999995</v>
      </c>
      <c r="H80" s="74">
        <f>+G80/G$79</f>
        <v>0.99139982863127163</v>
      </c>
      <c r="I80" s="54">
        <v>550.74</v>
      </c>
      <c r="J80" s="74">
        <f>+I80/I$79</f>
        <v>0.99137760336975511</v>
      </c>
      <c r="K80" s="74">
        <f t="shared" si="13"/>
        <v>0.13447361731488527</v>
      </c>
      <c r="L80" s="55"/>
      <c r="M80" s="54">
        <v>265.81</v>
      </c>
      <c r="N80" s="74">
        <f t="shared" si="14"/>
        <v>1.3505511455550954</v>
      </c>
      <c r="O80" s="55"/>
      <c r="P80" s="60"/>
    </row>
    <row r="81" spans="2:16" x14ac:dyDescent="0.25">
      <c r="B81" s="59"/>
      <c r="C81" s="55"/>
      <c r="D81" s="55"/>
      <c r="E81" s="55"/>
      <c r="F81" s="72" t="s">
        <v>105</v>
      </c>
      <c r="G81" s="78">
        <v>3.18</v>
      </c>
      <c r="H81" s="74">
        <f t="shared" ref="H81:H90" si="17">+G81/G$79</f>
        <v>5.045857002316652E-3</v>
      </c>
      <c r="I81" s="54">
        <v>3.82</v>
      </c>
      <c r="J81" s="74">
        <f t="shared" ref="J81:J90" si="18">+I81/I$79</f>
        <v>6.8763163105502855E-3</v>
      </c>
      <c r="K81" s="74">
        <f t="shared" si="13"/>
        <v>-0.16753926701570676</v>
      </c>
      <c r="L81" s="55"/>
      <c r="M81" s="54">
        <v>2.85</v>
      </c>
      <c r="N81" s="74">
        <f t="shared" si="14"/>
        <v>0.11578947368421044</v>
      </c>
      <c r="O81" s="55"/>
      <c r="P81" s="60"/>
    </row>
    <row r="82" spans="2:16" x14ac:dyDescent="0.25">
      <c r="B82" s="59"/>
      <c r="C82" s="55"/>
      <c r="D82" s="55"/>
      <c r="E82" s="55"/>
      <c r="F82" s="72" t="s">
        <v>106</v>
      </c>
      <c r="G82" s="78">
        <v>0.84</v>
      </c>
      <c r="H82" s="74">
        <f t="shared" si="17"/>
        <v>1.3328678874043986E-3</v>
      </c>
      <c r="I82" s="54"/>
      <c r="J82" s="74">
        <f t="shared" si="18"/>
        <v>0</v>
      </c>
      <c r="K82" s="74" t="str">
        <f t="shared" si="13"/>
        <v>-</v>
      </c>
      <c r="L82" s="55"/>
      <c r="M82" s="54">
        <v>1.54</v>
      </c>
      <c r="N82" s="74">
        <f t="shared" si="14"/>
        <v>-0.45454545454545459</v>
      </c>
      <c r="O82" s="55"/>
      <c r="P82" s="60"/>
    </row>
    <row r="83" spans="2:16" x14ac:dyDescent="0.25">
      <c r="B83" s="59"/>
      <c r="C83" s="55"/>
      <c r="D83" s="55"/>
      <c r="E83" s="55"/>
      <c r="F83" s="72" t="s">
        <v>100</v>
      </c>
      <c r="G83" s="78">
        <v>0.76</v>
      </c>
      <c r="H83" s="74">
        <f t="shared" si="17"/>
        <v>1.2059280886039798E-3</v>
      </c>
      <c r="I83" s="54"/>
      <c r="J83" s="74">
        <f t="shared" si="18"/>
        <v>0</v>
      </c>
      <c r="K83" s="74" t="str">
        <f t="shared" si="13"/>
        <v>-</v>
      </c>
      <c r="L83" s="55"/>
      <c r="M83" s="54"/>
      <c r="N83" s="74" t="str">
        <f t="shared" si="14"/>
        <v>-</v>
      </c>
      <c r="O83" s="55"/>
      <c r="P83" s="60"/>
    </row>
    <row r="84" spans="2:16" x14ac:dyDescent="0.25">
      <c r="B84" s="59"/>
      <c r="C84" s="55"/>
      <c r="D84" s="55"/>
      <c r="E84" s="55"/>
      <c r="F84" s="72" t="s">
        <v>142</v>
      </c>
      <c r="G84" s="78">
        <v>0.55000000000000004</v>
      </c>
      <c r="H84" s="74">
        <f t="shared" si="17"/>
        <v>8.7271111675288012E-4</v>
      </c>
      <c r="I84" s="54">
        <v>0.39</v>
      </c>
      <c r="J84" s="74">
        <f t="shared" si="18"/>
        <v>7.0203229348550045E-4</v>
      </c>
      <c r="K84" s="74">
        <f t="shared" si="13"/>
        <v>0.41025641025641035</v>
      </c>
      <c r="L84" s="55"/>
      <c r="M84" s="54">
        <v>0.1</v>
      </c>
      <c r="N84" s="74">
        <f t="shared" si="14"/>
        <v>4.5</v>
      </c>
      <c r="O84" s="55"/>
      <c r="P84" s="60"/>
    </row>
    <row r="85" spans="2:16" x14ac:dyDescent="0.25">
      <c r="B85" s="59"/>
      <c r="C85" s="55"/>
      <c r="D85" s="55"/>
      <c r="E85" s="55"/>
      <c r="F85" s="72" t="s">
        <v>143</v>
      </c>
      <c r="G85" s="78">
        <v>0.09</v>
      </c>
      <c r="H85" s="74">
        <f t="shared" si="17"/>
        <v>1.4280727365047129E-4</v>
      </c>
      <c r="I85" s="54"/>
      <c r="J85" s="74">
        <f t="shared" si="18"/>
        <v>0</v>
      </c>
      <c r="K85" s="74" t="str">
        <f t="shared" si="13"/>
        <v>-</v>
      </c>
      <c r="L85" s="55"/>
      <c r="M85" s="54"/>
      <c r="N85" s="74" t="str">
        <f t="shared" si="14"/>
        <v>-</v>
      </c>
      <c r="O85" s="55"/>
      <c r="P85" s="60"/>
    </row>
    <row r="86" spans="2:16" x14ac:dyDescent="0.25">
      <c r="B86" s="59"/>
      <c r="C86" s="55"/>
      <c r="D86" s="55"/>
      <c r="E86" s="55"/>
      <c r="F86" s="72" t="s">
        <v>214</v>
      </c>
      <c r="G86" s="54"/>
      <c r="H86" s="74">
        <f t="shared" si="17"/>
        <v>0</v>
      </c>
      <c r="I86" s="54"/>
      <c r="J86" s="74">
        <f t="shared" si="18"/>
        <v>0</v>
      </c>
      <c r="K86" s="74" t="str">
        <f t="shared" si="13"/>
        <v>-</v>
      </c>
      <c r="L86" s="55"/>
      <c r="M86" s="54">
        <v>7.4</v>
      </c>
      <c r="N86" s="74">
        <f t="shared" si="14"/>
        <v>-1</v>
      </c>
      <c r="O86" s="55"/>
      <c r="P86" s="60"/>
    </row>
    <row r="87" spans="2:16" x14ac:dyDescent="0.25">
      <c r="B87" s="59"/>
      <c r="C87" s="55"/>
      <c r="D87" s="55"/>
      <c r="E87" s="55"/>
      <c r="F87" s="72"/>
      <c r="G87" s="54"/>
      <c r="H87" s="74">
        <f t="shared" si="17"/>
        <v>0</v>
      </c>
      <c r="I87" s="54"/>
      <c r="J87" s="74">
        <f t="shared" si="18"/>
        <v>0</v>
      </c>
      <c r="K87" s="74" t="str">
        <f t="shared" si="13"/>
        <v>-</v>
      </c>
      <c r="L87" s="55"/>
      <c r="M87" s="54"/>
      <c r="N87" s="74" t="str">
        <f t="shared" si="14"/>
        <v>-</v>
      </c>
      <c r="O87" s="55"/>
      <c r="P87" s="60"/>
    </row>
    <row r="88" spans="2:16" x14ac:dyDescent="0.25">
      <c r="B88" s="59"/>
      <c r="C88" s="55"/>
      <c r="D88" s="55"/>
      <c r="E88" s="55"/>
      <c r="F88" s="72"/>
      <c r="G88" s="54"/>
      <c r="H88" s="74">
        <f t="shared" si="17"/>
        <v>0</v>
      </c>
      <c r="I88" s="54"/>
      <c r="J88" s="74">
        <f t="shared" si="18"/>
        <v>0</v>
      </c>
      <c r="K88" s="74" t="str">
        <f t="shared" si="13"/>
        <v>-</v>
      </c>
      <c r="L88" s="55"/>
      <c r="M88" s="54"/>
      <c r="N88" s="74" t="str">
        <f t="shared" si="14"/>
        <v>-</v>
      </c>
      <c r="O88" s="55"/>
      <c r="P88" s="60"/>
    </row>
    <row r="89" spans="2:16" x14ac:dyDescent="0.25">
      <c r="B89" s="59"/>
      <c r="C89" s="55"/>
      <c r="D89" s="55"/>
      <c r="E89" s="55"/>
      <c r="F89" s="72"/>
      <c r="G89" s="54"/>
      <c r="H89" s="74">
        <f t="shared" si="17"/>
        <v>0</v>
      </c>
      <c r="I89" s="54"/>
      <c r="J89" s="74">
        <f t="shared" si="18"/>
        <v>0</v>
      </c>
      <c r="K89" s="74" t="str">
        <f t="shared" si="13"/>
        <v>-</v>
      </c>
      <c r="L89" s="55"/>
      <c r="M89" s="54"/>
      <c r="N89" s="74" t="str">
        <f t="shared" si="14"/>
        <v>-</v>
      </c>
      <c r="O89" s="55"/>
      <c r="P89" s="60"/>
    </row>
    <row r="90" spans="2:16" x14ac:dyDescent="0.25">
      <c r="B90" s="59"/>
      <c r="C90" s="55"/>
      <c r="D90" s="55"/>
      <c r="E90" s="55"/>
      <c r="F90" s="72" t="s">
        <v>60</v>
      </c>
      <c r="G90" s="54">
        <f>+G27-SUM(G80:G89)</f>
        <v>0</v>
      </c>
      <c r="H90" s="74">
        <f t="shared" si="17"/>
        <v>0</v>
      </c>
      <c r="I90" s="54">
        <f>+I27-SUM(I80:I89)</f>
        <v>0.57999999999992724</v>
      </c>
      <c r="J90" s="74">
        <f t="shared" si="18"/>
        <v>1.0440480262090747E-3</v>
      </c>
      <c r="K90" s="74">
        <f t="shared" si="13"/>
        <v>-1</v>
      </c>
      <c r="L90" s="55"/>
      <c r="M90" s="54">
        <f>+M27-SUM(M80:M89)</f>
        <v>0.49999999999994316</v>
      </c>
      <c r="N90" s="74">
        <f t="shared" si="14"/>
        <v>-1</v>
      </c>
      <c r="O90" s="55"/>
      <c r="P90" s="60"/>
    </row>
    <row r="91" spans="2:16" x14ac:dyDescent="0.25">
      <c r="B91" s="59"/>
      <c r="C91" s="55"/>
      <c r="D91" s="55"/>
      <c r="E91" s="55"/>
      <c r="F91" s="67" t="s">
        <v>11</v>
      </c>
      <c r="G91" s="69">
        <f>+G79+G67</f>
        <v>662.99999999999989</v>
      </c>
      <c r="H91" s="69"/>
      <c r="I91" s="69">
        <f>+I79+I67</f>
        <v>589.07999999999993</v>
      </c>
      <c r="J91" s="69"/>
      <c r="K91" s="75">
        <f t="shared" si="13"/>
        <v>0.12548380525565284</v>
      </c>
      <c r="L91" s="55"/>
      <c r="M91" s="69">
        <f>+M79+M67</f>
        <v>289.89999999999998</v>
      </c>
      <c r="N91" s="75">
        <f t="shared" si="14"/>
        <v>1.2869955156950672</v>
      </c>
      <c r="O91" s="55"/>
      <c r="P91" s="60"/>
    </row>
    <row r="92" spans="2:16" x14ac:dyDescent="0.25">
      <c r="B92" s="59"/>
      <c r="C92" s="55"/>
      <c r="D92" s="55"/>
      <c r="E92" s="55"/>
      <c r="F92" s="70"/>
      <c r="G92" s="70"/>
      <c r="H92" s="70"/>
      <c r="I92" s="70"/>
      <c r="J92" s="70"/>
      <c r="K92" s="70"/>
      <c r="L92" s="55"/>
      <c r="M92" s="55"/>
      <c r="N92" s="55"/>
      <c r="O92" s="55"/>
      <c r="P92" s="60"/>
    </row>
    <row r="93" spans="2:16" x14ac:dyDescent="0.25">
      <c r="B93" s="59"/>
      <c r="C93" s="55"/>
      <c r="D93" s="55"/>
      <c r="E93" s="55"/>
      <c r="F93" s="70" t="s">
        <v>56</v>
      </c>
      <c r="G93" s="70"/>
      <c r="H93" s="70"/>
      <c r="I93" s="70"/>
      <c r="J93" s="70"/>
      <c r="K93" s="70"/>
      <c r="L93" s="55"/>
      <c r="M93" s="55"/>
      <c r="N93" s="55"/>
      <c r="O93" s="55"/>
      <c r="P93" s="60"/>
    </row>
    <row r="94" spans="2:16" x14ac:dyDescent="0.25">
      <c r="B94" s="59"/>
      <c r="C94" s="55"/>
      <c r="D94" s="55"/>
      <c r="E94" s="55"/>
      <c r="F94" s="70" t="s">
        <v>57</v>
      </c>
      <c r="G94" s="70"/>
      <c r="H94" s="70"/>
      <c r="I94" s="70"/>
      <c r="J94" s="70"/>
      <c r="K94" s="70"/>
      <c r="L94" s="55"/>
      <c r="M94" s="55"/>
      <c r="N94" s="55"/>
      <c r="O94" s="55"/>
      <c r="P94" s="60"/>
    </row>
    <row r="95" spans="2:16" x14ac:dyDescent="0.25">
      <c r="B95" s="59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60"/>
    </row>
    <row r="96" spans="2:16" x14ac:dyDescent="0.25"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4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96"/>
  <sheetViews>
    <sheetView topLeftCell="B34" zoomScale="90" zoomScaleNormal="90" workbookViewId="0">
      <selection activeCell="G77" sqref="G77"/>
    </sheetView>
  </sheetViews>
  <sheetFormatPr defaultColWidth="0" defaultRowHeight="12" x14ac:dyDescent="0.25"/>
  <cols>
    <col min="1" max="1" width="11.6640625" style="26" customWidth="1"/>
    <col min="2" max="4" width="12.6640625" style="26" customWidth="1"/>
    <col min="5" max="5" width="4.33203125" style="26" customWidth="1"/>
    <col min="6" max="6" width="23.88671875" style="26" customWidth="1"/>
    <col min="7" max="16" width="12.6640625" style="26" customWidth="1"/>
    <col min="17" max="17" width="11.6640625" style="26" customWidth="1"/>
    <col min="18" max="20" width="0" style="26" hidden="1" customWidth="1"/>
    <col min="21" max="16384" width="11.44140625" style="26" hidden="1"/>
  </cols>
  <sheetData>
    <row r="1" spans="2:16" ht="9" customHeight="1" x14ac:dyDescent="0.3">
      <c r="C1" s="27"/>
      <c r="D1" s="27"/>
    </row>
    <row r="2" spans="2:16" x14ac:dyDescent="0.25">
      <c r="B2" s="90" t="s">
        <v>145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2:16" x14ac:dyDescent="0.2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2:16" x14ac:dyDescent="0.25">
      <c r="B4" s="28"/>
      <c r="G4" s="28"/>
      <c r="L4" s="28"/>
      <c r="M4" s="28"/>
    </row>
    <row r="5" spans="2:16" x14ac:dyDescent="0.25">
      <c r="B5" s="28"/>
      <c r="G5" s="28"/>
      <c r="L5" s="28"/>
      <c r="M5" s="28"/>
    </row>
    <row r="6" spans="2:16" x14ac:dyDescent="0.25">
      <c r="B6" s="29" t="s">
        <v>65</v>
      </c>
    </row>
    <row r="7" spans="2:16" x14ac:dyDescent="0.25"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</row>
    <row r="8" spans="2:16" x14ac:dyDescent="0.25">
      <c r="B8" s="59"/>
      <c r="C8" s="55"/>
      <c r="D8" s="55"/>
      <c r="E8" s="55"/>
      <c r="F8" s="55"/>
      <c r="G8" s="55"/>
      <c r="H8" s="55"/>
      <c r="I8" s="65"/>
      <c r="J8" s="65"/>
      <c r="K8" s="65"/>
      <c r="L8" s="65"/>
      <c r="M8" s="65"/>
      <c r="N8" s="65"/>
      <c r="O8" s="65"/>
      <c r="P8" s="60"/>
    </row>
    <row r="9" spans="2:16" x14ac:dyDescent="0.25">
      <c r="B9" s="59"/>
      <c r="C9" s="55"/>
      <c r="D9" s="55"/>
      <c r="E9" s="55"/>
      <c r="F9" s="65" t="s">
        <v>46</v>
      </c>
      <c r="G9" s="65"/>
      <c r="H9" s="65"/>
      <c r="I9" s="65"/>
      <c r="J9" s="65"/>
      <c r="K9" s="65"/>
      <c r="L9" s="70"/>
      <c r="M9" s="70"/>
      <c r="N9" s="70"/>
      <c r="O9" s="70"/>
      <c r="P9" s="60"/>
    </row>
    <row r="10" spans="2:16" x14ac:dyDescent="0.25">
      <c r="B10" s="59"/>
      <c r="C10" s="55"/>
      <c r="D10" s="55"/>
      <c r="E10" s="55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0"/>
    </row>
    <row r="11" spans="2:16" x14ac:dyDescent="0.25">
      <c r="B11" s="59"/>
      <c r="C11" s="55"/>
      <c r="D11" s="55"/>
      <c r="E11" s="55"/>
      <c r="F11" s="91" t="s">
        <v>55</v>
      </c>
      <c r="G11" s="91"/>
      <c r="H11" s="91"/>
      <c r="I11" s="91"/>
      <c r="J11" s="91"/>
      <c r="K11" s="91"/>
      <c r="L11" s="70"/>
      <c r="M11" s="70"/>
      <c r="N11" s="70"/>
      <c r="O11" s="70"/>
      <c r="P11" s="60"/>
    </row>
    <row r="12" spans="2:16" x14ac:dyDescent="0.25">
      <c r="B12" s="59"/>
      <c r="C12" s="55"/>
      <c r="D12" s="55"/>
      <c r="E12" s="55"/>
      <c r="F12" s="89" t="s">
        <v>54</v>
      </c>
      <c r="G12" s="89"/>
      <c r="H12" s="89"/>
      <c r="I12" s="89"/>
      <c r="J12" s="89"/>
      <c r="K12" s="89"/>
      <c r="L12" s="70"/>
      <c r="M12" s="70"/>
      <c r="N12" s="70"/>
      <c r="O12" s="70"/>
      <c r="P12" s="60"/>
    </row>
    <row r="13" spans="2:16" x14ac:dyDescent="0.25">
      <c r="B13" s="59"/>
      <c r="C13" s="55"/>
      <c r="D13" s="55"/>
      <c r="E13" s="55"/>
      <c r="F13" s="71"/>
      <c r="G13" s="71"/>
      <c r="H13" s="71"/>
      <c r="I13" s="71"/>
      <c r="J13" s="71"/>
      <c r="K13" s="71"/>
      <c r="L13" s="70"/>
      <c r="M13" s="70"/>
      <c r="N13" s="70"/>
      <c r="O13" s="70"/>
      <c r="P13" s="60"/>
    </row>
    <row r="14" spans="2:16" x14ac:dyDescent="0.25">
      <c r="B14" s="59"/>
      <c r="C14" s="55"/>
      <c r="D14" s="55"/>
      <c r="E14" s="55"/>
      <c r="F14" s="68" t="s">
        <v>47</v>
      </c>
      <c r="G14" s="68" t="s">
        <v>51</v>
      </c>
      <c r="H14" s="68" t="s">
        <v>50</v>
      </c>
      <c r="I14" s="68" t="s">
        <v>52</v>
      </c>
      <c r="J14" s="68" t="s">
        <v>50</v>
      </c>
      <c r="K14" s="68" t="s">
        <v>53</v>
      </c>
      <c r="L14" s="70"/>
      <c r="M14" s="68" t="s">
        <v>224</v>
      </c>
      <c r="N14" s="68" t="s">
        <v>223</v>
      </c>
      <c r="O14" s="70"/>
      <c r="P14" s="60"/>
    </row>
    <row r="15" spans="2:16" x14ac:dyDescent="0.25">
      <c r="B15" s="59"/>
      <c r="C15" s="55"/>
      <c r="D15" s="55"/>
      <c r="E15" s="55"/>
      <c r="F15" s="67" t="s">
        <v>48</v>
      </c>
      <c r="G15" s="76">
        <f>+SUM(G16:G26)</f>
        <v>7.7100000000000009</v>
      </c>
      <c r="H15" s="75">
        <f>1-H27</f>
        <v>0.14079620160701245</v>
      </c>
      <c r="I15" s="69">
        <f>+SUM(I16:I26)</f>
        <v>7.77</v>
      </c>
      <c r="J15" s="69"/>
      <c r="K15" s="75">
        <f>+IFERROR(G15/I15-1, "-")</f>
        <v>-7.7220077220075956E-3</v>
      </c>
      <c r="L15" s="70"/>
      <c r="M15" s="69">
        <f>+SUM(M16:M26)</f>
        <v>5.0199999999999996</v>
      </c>
      <c r="N15" s="75">
        <f t="shared" ref="N15:N26" si="0">+IFERROR(G15/M15-1, "-")</f>
        <v>0.53585657370517947</v>
      </c>
      <c r="O15" s="70"/>
      <c r="P15" s="60"/>
    </row>
    <row r="16" spans="2:16" x14ac:dyDescent="0.25">
      <c r="B16" s="59"/>
      <c r="C16" s="55"/>
      <c r="D16" s="55"/>
      <c r="E16" s="55"/>
      <c r="F16" s="72" t="s">
        <v>68</v>
      </c>
      <c r="G16" s="78">
        <v>4.28</v>
      </c>
      <c r="H16" s="74">
        <f>+G16/G$15</f>
        <v>0.55512321660181585</v>
      </c>
      <c r="I16" s="54">
        <v>6.04</v>
      </c>
      <c r="J16" s="74">
        <f>+I16/I$15</f>
        <v>0.77734877734877739</v>
      </c>
      <c r="K16" s="74">
        <f t="shared" ref="K16:K25" si="1">+IFERROR(G16/I16-1, "-")</f>
        <v>-0.29139072847682113</v>
      </c>
      <c r="L16" s="70"/>
      <c r="M16" s="54">
        <v>2.77</v>
      </c>
      <c r="N16" s="74">
        <f t="shared" si="0"/>
        <v>0.54512635379061369</v>
      </c>
      <c r="O16" s="70"/>
      <c r="P16" s="60"/>
    </row>
    <row r="17" spans="2:16" x14ac:dyDescent="0.25">
      <c r="B17" s="59"/>
      <c r="C17" s="55"/>
      <c r="D17" s="55"/>
      <c r="E17" s="55"/>
      <c r="F17" s="72" t="s">
        <v>110</v>
      </c>
      <c r="G17" s="78">
        <v>2.68</v>
      </c>
      <c r="H17" s="74">
        <f t="shared" ref="H17:H25" si="2">+G17/G$15</f>
        <v>0.34760051880674447</v>
      </c>
      <c r="I17" s="54">
        <v>1.55</v>
      </c>
      <c r="J17" s="74">
        <f t="shared" ref="J17:J25" si="3">+I17/I$15</f>
        <v>0.19948519948519949</v>
      </c>
      <c r="K17" s="74">
        <f t="shared" si="1"/>
        <v>0.7290322580645161</v>
      </c>
      <c r="L17" s="70"/>
      <c r="M17" s="54">
        <v>1.4</v>
      </c>
      <c r="N17" s="74">
        <f t="shared" si="0"/>
        <v>0.91428571428571459</v>
      </c>
      <c r="O17" s="70"/>
      <c r="P17" s="60"/>
    </row>
    <row r="18" spans="2:16" x14ac:dyDescent="0.25">
      <c r="B18" s="59"/>
      <c r="C18" s="55"/>
      <c r="D18" s="55"/>
      <c r="E18" s="55"/>
      <c r="F18" s="72" t="s">
        <v>71</v>
      </c>
      <c r="G18" s="78">
        <v>0.37</v>
      </c>
      <c r="H18" s="74">
        <f t="shared" si="2"/>
        <v>4.7989623865110242E-2</v>
      </c>
      <c r="I18" s="54">
        <v>0.1</v>
      </c>
      <c r="J18" s="74">
        <f t="shared" si="3"/>
        <v>1.2870012870012871E-2</v>
      </c>
      <c r="K18" s="74">
        <f t="shared" si="1"/>
        <v>2.6999999999999997</v>
      </c>
      <c r="L18" s="70"/>
      <c r="M18" s="54">
        <v>7.0000000000000007E-2</v>
      </c>
      <c r="N18" s="74">
        <f t="shared" si="0"/>
        <v>4.2857142857142856</v>
      </c>
      <c r="O18" s="70"/>
      <c r="P18" s="60"/>
    </row>
    <row r="19" spans="2:16" x14ac:dyDescent="0.25">
      <c r="B19" s="59"/>
      <c r="C19" s="55"/>
      <c r="D19" s="55"/>
      <c r="E19" s="55"/>
      <c r="F19" s="72" t="s">
        <v>72</v>
      </c>
      <c r="G19" s="78">
        <v>0.28000000000000003</v>
      </c>
      <c r="H19" s="74">
        <f t="shared" si="2"/>
        <v>3.6316472114137487E-2</v>
      </c>
      <c r="I19" s="54">
        <v>0.04</v>
      </c>
      <c r="J19" s="74">
        <f t="shared" si="3"/>
        <v>5.1480051480051487E-3</v>
      </c>
      <c r="K19" s="74">
        <f t="shared" si="1"/>
        <v>6.0000000000000009</v>
      </c>
      <c r="L19" s="70"/>
      <c r="M19" s="54">
        <v>0.7</v>
      </c>
      <c r="N19" s="74">
        <f t="shared" si="0"/>
        <v>-0.59999999999999987</v>
      </c>
      <c r="O19" s="70"/>
      <c r="P19" s="60"/>
    </row>
    <row r="20" spans="2:16" x14ac:dyDescent="0.25">
      <c r="B20" s="59"/>
      <c r="C20" s="55"/>
      <c r="D20" s="55"/>
      <c r="E20" s="55"/>
      <c r="F20" s="72" t="s">
        <v>67</v>
      </c>
      <c r="G20" s="54">
        <v>0.02</v>
      </c>
      <c r="H20" s="74">
        <f t="shared" si="2"/>
        <v>2.5940337224383916E-3</v>
      </c>
      <c r="I20" s="54">
        <v>0.01</v>
      </c>
      <c r="J20" s="74">
        <f t="shared" si="3"/>
        <v>1.2870012870012872E-3</v>
      </c>
      <c r="K20" s="74">
        <f t="shared" si="1"/>
        <v>1</v>
      </c>
      <c r="L20" s="55"/>
      <c r="M20" s="54"/>
      <c r="N20" s="74" t="str">
        <f t="shared" si="0"/>
        <v>-</v>
      </c>
      <c r="O20" s="55"/>
      <c r="P20" s="60"/>
    </row>
    <row r="21" spans="2:16" x14ac:dyDescent="0.25">
      <c r="B21" s="59"/>
      <c r="C21" s="55"/>
      <c r="D21" s="55"/>
      <c r="E21" s="55"/>
      <c r="F21" s="72" t="s">
        <v>128</v>
      </c>
      <c r="G21" s="54">
        <v>0</v>
      </c>
      <c r="H21" s="74">
        <f t="shared" si="2"/>
        <v>0</v>
      </c>
      <c r="I21" s="54">
        <v>0</v>
      </c>
      <c r="J21" s="74">
        <f t="shared" si="3"/>
        <v>0</v>
      </c>
      <c r="K21" s="74" t="str">
        <f t="shared" si="1"/>
        <v>-</v>
      </c>
      <c r="L21" s="55"/>
      <c r="M21" s="54"/>
      <c r="N21" s="74" t="str">
        <f t="shared" si="0"/>
        <v>-</v>
      </c>
      <c r="O21" s="55"/>
      <c r="P21" s="60"/>
    </row>
    <row r="22" spans="2:16" x14ac:dyDescent="0.25">
      <c r="B22" s="59"/>
      <c r="C22" s="55"/>
      <c r="D22" s="55"/>
      <c r="E22" s="55"/>
      <c r="F22" s="72" t="s">
        <v>60</v>
      </c>
      <c r="G22" s="54">
        <v>0.08</v>
      </c>
      <c r="H22" s="74">
        <f t="shared" si="2"/>
        <v>1.0376134889753566E-2</v>
      </c>
      <c r="I22" s="54">
        <v>0.03</v>
      </c>
      <c r="J22" s="74">
        <f t="shared" si="3"/>
        <v>3.8610038610038611E-3</v>
      </c>
      <c r="K22" s="74">
        <f t="shared" si="1"/>
        <v>1.666666666666667</v>
      </c>
      <c r="L22" s="55"/>
      <c r="M22" s="54"/>
      <c r="N22" s="74" t="str">
        <f t="shared" si="0"/>
        <v>-</v>
      </c>
      <c r="O22" s="55"/>
      <c r="P22" s="60"/>
    </row>
    <row r="23" spans="2:16" x14ac:dyDescent="0.25">
      <c r="B23" s="59"/>
      <c r="C23" s="55"/>
      <c r="D23" s="55"/>
      <c r="E23" s="55"/>
      <c r="F23" s="72" t="s">
        <v>74</v>
      </c>
      <c r="G23" s="54"/>
      <c r="H23" s="74">
        <f t="shared" si="2"/>
        <v>0</v>
      </c>
      <c r="I23" s="54"/>
      <c r="J23" s="74">
        <f t="shared" si="3"/>
        <v>0</v>
      </c>
      <c r="K23" s="74" t="str">
        <f t="shared" si="1"/>
        <v>-</v>
      </c>
      <c r="L23" s="55"/>
      <c r="M23" s="54">
        <v>0.02</v>
      </c>
      <c r="N23" s="74">
        <f t="shared" si="0"/>
        <v>-1</v>
      </c>
      <c r="O23" s="55"/>
      <c r="P23" s="60"/>
    </row>
    <row r="24" spans="2:16" x14ac:dyDescent="0.25">
      <c r="B24" s="59"/>
      <c r="C24" s="55"/>
      <c r="D24" s="55"/>
      <c r="E24" s="55"/>
      <c r="F24" s="72" t="s">
        <v>130</v>
      </c>
      <c r="G24" s="54"/>
      <c r="H24" s="74">
        <f t="shared" si="2"/>
        <v>0</v>
      </c>
      <c r="I24" s="54"/>
      <c r="J24" s="74">
        <f t="shared" si="3"/>
        <v>0</v>
      </c>
      <c r="K24" s="74" t="str">
        <f t="shared" si="1"/>
        <v>-</v>
      </c>
      <c r="L24" s="55"/>
      <c r="M24" s="54">
        <v>0.06</v>
      </c>
      <c r="N24" s="74">
        <f t="shared" si="0"/>
        <v>-1</v>
      </c>
      <c r="O24" s="55"/>
      <c r="P24" s="60"/>
    </row>
    <row r="25" spans="2:16" x14ac:dyDescent="0.25">
      <c r="B25" s="59"/>
      <c r="C25" s="55"/>
      <c r="D25" s="55"/>
      <c r="E25" s="55"/>
      <c r="F25" s="72"/>
      <c r="G25" s="54"/>
      <c r="H25" s="74">
        <f t="shared" si="2"/>
        <v>0</v>
      </c>
      <c r="I25" s="54"/>
      <c r="J25" s="74">
        <f t="shared" si="3"/>
        <v>0</v>
      </c>
      <c r="K25" s="74" t="str">
        <f t="shared" si="1"/>
        <v>-</v>
      </c>
      <c r="L25" s="55"/>
      <c r="M25" s="54"/>
      <c r="N25" s="74" t="str">
        <f t="shared" si="0"/>
        <v>-</v>
      </c>
      <c r="O25" s="55"/>
      <c r="P25" s="60"/>
    </row>
    <row r="26" spans="2:16" x14ac:dyDescent="0.25">
      <c r="B26" s="59"/>
      <c r="C26" s="55"/>
      <c r="D26" s="55"/>
      <c r="E26" s="55"/>
      <c r="F26" s="72"/>
      <c r="G26" s="54"/>
      <c r="H26" s="54"/>
      <c r="I26" s="54"/>
      <c r="J26" s="54"/>
      <c r="K26" s="54"/>
      <c r="L26" s="55"/>
      <c r="M26" s="54"/>
      <c r="N26" s="54" t="str">
        <f t="shared" si="0"/>
        <v>-</v>
      </c>
      <c r="O26" s="55"/>
      <c r="P26" s="60"/>
    </row>
    <row r="27" spans="2:16" x14ac:dyDescent="0.25">
      <c r="B27" s="59"/>
      <c r="C27" s="55"/>
      <c r="D27" s="55"/>
      <c r="E27" s="55"/>
      <c r="F27" s="67" t="s">
        <v>49</v>
      </c>
      <c r="G27" s="69">
        <f>+SUM(G28:G31)</f>
        <v>47.05</v>
      </c>
      <c r="H27" s="75">
        <f>+G27/G32</f>
        <v>0.85920379839298755</v>
      </c>
      <c r="I27" s="69">
        <f>+SUM(I28:I31)</f>
        <v>19.970000000000002</v>
      </c>
      <c r="J27" s="69"/>
      <c r="K27" s="75">
        <f t="shared" ref="K27:K32" si="4">+IFERROR(G27/I27-1, "-")</f>
        <v>1.3560340510766147</v>
      </c>
      <c r="L27" s="55"/>
      <c r="M27" s="69">
        <f>+SUM(M28:M31)</f>
        <v>10.7</v>
      </c>
      <c r="N27" s="75">
        <f>+IFERROR(G27/M27-1, "-")</f>
        <v>3.3971962616822431</v>
      </c>
      <c r="O27" s="55"/>
      <c r="P27" s="60"/>
    </row>
    <row r="28" spans="2:16" x14ac:dyDescent="0.25">
      <c r="B28" s="59"/>
      <c r="C28" s="55"/>
      <c r="D28" s="55"/>
      <c r="E28" s="55"/>
      <c r="F28" s="72" t="s">
        <v>75</v>
      </c>
      <c r="G28" s="54">
        <v>47.05</v>
      </c>
      <c r="H28" s="74">
        <f>+G28/G$27</f>
        <v>1</v>
      </c>
      <c r="I28" s="54">
        <v>19.670000000000002</v>
      </c>
      <c r="J28" s="74">
        <f t="shared" ref="J28:J31" si="5">+I28/I$27</f>
        <v>0.98497746619929893</v>
      </c>
      <c r="K28" s="74">
        <f t="shared" si="4"/>
        <v>1.3919674631418402</v>
      </c>
      <c r="L28" s="55"/>
      <c r="M28" s="54">
        <v>10.7</v>
      </c>
      <c r="N28" s="74">
        <f t="shared" ref="N28:N32" si="6">+IFERROR(G28/M28-1, "-")</f>
        <v>3.3971962616822431</v>
      </c>
      <c r="O28" s="55"/>
      <c r="P28" s="60"/>
    </row>
    <row r="29" spans="2:16" x14ac:dyDescent="0.25">
      <c r="B29" s="59"/>
      <c r="C29" s="55"/>
      <c r="D29" s="55"/>
      <c r="E29" s="55"/>
      <c r="F29" s="72" t="s">
        <v>76</v>
      </c>
      <c r="G29" s="54">
        <v>0</v>
      </c>
      <c r="H29" s="74">
        <f t="shared" ref="H29:H31" si="7">+G29/G$27</f>
        <v>0</v>
      </c>
      <c r="I29" s="54">
        <v>0.3</v>
      </c>
      <c r="J29" s="74">
        <f t="shared" si="5"/>
        <v>1.502253380070105E-2</v>
      </c>
      <c r="K29" s="74">
        <f t="shared" si="4"/>
        <v>-1</v>
      </c>
      <c r="L29" s="55"/>
      <c r="M29" s="54"/>
      <c r="N29" s="74" t="str">
        <f t="shared" si="6"/>
        <v>-</v>
      </c>
      <c r="O29" s="55"/>
      <c r="P29" s="60"/>
    </row>
    <row r="30" spans="2:16" x14ac:dyDescent="0.25">
      <c r="B30" s="59"/>
      <c r="C30" s="55"/>
      <c r="D30" s="55"/>
      <c r="E30" s="55"/>
      <c r="F30" s="73"/>
      <c r="G30" s="54"/>
      <c r="H30" s="74">
        <f t="shared" si="7"/>
        <v>0</v>
      </c>
      <c r="I30" s="54"/>
      <c r="J30" s="74">
        <f t="shared" si="5"/>
        <v>0</v>
      </c>
      <c r="K30" s="74" t="str">
        <f t="shared" si="4"/>
        <v>-</v>
      </c>
      <c r="L30" s="55"/>
      <c r="M30" s="54"/>
      <c r="N30" s="74" t="str">
        <f t="shared" si="6"/>
        <v>-</v>
      </c>
      <c r="O30" s="55"/>
      <c r="P30" s="60"/>
    </row>
    <row r="31" spans="2:16" x14ac:dyDescent="0.25">
      <c r="B31" s="59"/>
      <c r="C31" s="55"/>
      <c r="D31" s="55"/>
      <c r="E31" s="55"/>
      <c r="F31" s="73"/>
      <c r="G31" s="54"/>
      <c r="H31" s="74">
        <f t="shared" si="7"/>
        <v>0</v>
      </c>
      <c r="I31" s="54"/>
      <c r="J31" s="74">
        <f t="shared" si="5"/>
        <v>0</v>
      </c>
      <c r="K31" s="74" t="str">
        <f t="shared" si="4"/>
        <v>-</v>
      </c>
      <c r="L31" s="55"/>
      <c r="M31" s="54"/>
      <c r="N31" s="74" t="str">
        <f t="shared" si="6"/>
        <v>-</v>
      </c>
      <c r="O31" s="55"/>
      <c r="P31" s="60"/>
    </row>
    <row r="32" spans="2:16" x14ac:dyDescent="0.25">
      <c r="B32" s="59"/>
      <c r="C32" s="55"/>
      <c r="D32" s="55"/>
      <c r="E32" s="55"/>
      <c r="F32" s="67" t="s">
        <v>11</v>
      </c>
      <c r="G32" s="69">
        <f>+G27+G15</f>
        <v>54.76</v>
      </c>
      <c r="H32" s="69"/>
      <c r="I32" s="69">
        <f>+I27+I15</f>
        <v>27.740000000000002</v>
      </c>
      <c r="J32" s="69"/>
      <c r="K32" s="75">
        <f t="shared" si="4"/>
        <v>0.97404470079307837</v>
      </c>
      <c r="L32" s="55"/>
      <c r="M32" s="69">
        <f>+M27+M15</f>
        <v>15.719999999999999</v>
      </c>
      <c r="N32" s="75">
        <f t="shared" si="6"/>
        <v>2.4834605597964376</v>
      </c>
      <c r="O32" s="55"/>
      <c r="P32" s="60"/>
    </row>
    <row r="33" spans="2:16" x14ac:dyDescent="0.25">
      <c r="B33" s="59"/>
      <c r="C33" s="55"/>
      <c r="D33" s="55"/>
      <c r="E33" s="55"/>
      <c r="F33" s="70"/>
      <c r="G33" s="96">
        <f>+G32/G34</f>
        <v>4.2837206100468728E-3</v>
      </c>
      <c r="H33" s="70"/>
      <c r="I33" s="70"/>
      <c r="J33" s="70"/>
      <c r="K33" s="70"/>
      <c r="L33" s="55"/>
      <c r="M33" s="55"/>
      <c r="N33" s="55"/>
      <c r="O33" s="55"/>
      <c r="P33" s="60"/>
    </row>
    <row r="34" spans="2:16" x14ac:dyDescent="0.25">
      <c r="B34" s="59"/>
      <c r="C34" s="55"/>
      <c r="D34" s="55"/>
      <c r="E34" s="55"/>
      <c r="F34" s="70" t="s">
        <v>56</v>
      </c>
      <c r="G34" s="95">
        <f>+'Macro Región Centro'!D32</f>
        <v>12783.280000000002</v>
      </c>
      <c r="H34" s="70"/>
      <c r="I34" s="70"/>
      <c r="J34" s="70"/>
      <c r="K34" s="70"/>
      <c r="L34" s="55"/>
      <c r="M34" s="55"/>
      <c r="N34" s="55"/>
      <c r="O34" s="55"/>
      <c r="P34" s="60"/>
    </row>
    <row r="35" spans="2:16" x14ac:dyDescent="0.25">
      <c r="B35" s="59"/>
      <c r="C35" s="55"/>
      <c r="D35" s="55"/>
      <c r="E35" s="55"/>
      <c r="F35" s="70" t="s">
        <v>57</v>
      </c>
      <c r="G35" s="70"/>
      <c r="H35" s="70"/>
      <c r="I35" s="70"/>
      <c r="J35" s="70"/>
      <c r="K35" s="70"/>
      <c r="L35" s="55"/>
      <c r="M35" s="55"/>
      <c r="N35" s="55"/>
      <c r="O35" s="55"/>
      <c r="P35" s="60"/>
    </row>
    <row r="36" spans="2:16" x14ac:dyDescent="0.25">
      <c r="B36" s="59"/>
      <c r="C36" s="55"/>
      <c r="D36" s="55"/>
      <c r="E36" s="55"/>
      <c r="F36" s="70"/>
      <c r="G36" s="70"/>
      <c r="H36" s="70"/>
      <c r="I36" s="70"/>
      <c r="J36" s="70"/>
      <c r="K36" s="70"/>
      <c r="L36" s="55"/>
      <c r="M36" s="55"/>
      <c r="N36" s="55"/>
      <c r="O36" s="55"/>
      <c r="P36" s="60"/>
    </row>
    <row r="37" spans="2:16" x14ac:dyDescent="0.25">
      <c r="B37" s="59"/>
      <c r="C37" s="55"/>
      <c r="D37" s="55"/>
      <c r="E37" s="55"/>
      <c r="F37" s="70"/>
      <c r="G37" s="70"/>
      <c r="H37" s="70"/>
      <c r="I37" s="70"/>
      <c r="J37" s="70"/>
      <c r="K37" s="70"/>
      <c r="L37" s="55"/>
      <c r="M37" s="55"/>
      <c r="N37" s="55"/>
      <c r="O37" s="55"/>
      <c r="P37" s="60"/>
    </row>
    <row r="38" spans="2:16" x14ac:dyDescent="0.25">
      <c r="B38" s="59"/>
      <c r="C38" s="55"/>
      <c r="D38" s="55"/>
      <c r="E38" s="55"/>
      <c r="F38" s="65" t="s">
        <v>61</v>
      </c>
      <c r="G38" s="65"/>
      <c r="H38" s="65"/>
      <c r="I38" s="65"/>
      <c r="J38" s="65"/>
      <c r="K38" s="65"/>
      <c r="L38" s="55"/>
      <c r="M38" s="55"/>
      <c r="N38" s="55"/>
      <c r="O38" s="55"/>
      <c r="P38" s="60"/>
    </row>
    <row r="39" spans="2:16" x14ac:dyDescent="0.25">
      <c r="B39" s="59"/>
      <c r="C39" s="55"/>
      <c r="D39" s="55"/>
      <c r="E39" s="55"/>
      <c r="F39" s="70"/>
      <c r="G39" s="70"/>
      <c r="H39" s="70"/>
      <c r="I39" s="70"/>
      <c r="J39" s="70"/>
      <c r="K39" s="70"/>
      <c r="L39" s="55"/>
      <c r="M39" s="55"/>
      <c r="N39" s="55"/>
      <c r="O39" s="55"/>
      <c r="P39" s="60"/>
    </row>
    <row r="40" spans="2:16" x14ac:dyDescent="0.25">
      <c r="B40" s="59"/>
      <c r="C40" s="55"/>
      <c r="D40" s="55"/>
      <c r="E40" s="55"/>
      <c r="F40" s="91" t="s">
        <v>58</v>
      </c>
      <c r="G40" s="91"/>
      <c r="H40" s="91"/>
      <c r="I40" s="91"/>
      <c r="J40" s="91"/>
      <c r="K40" s="91"/>
      <c r="L40" s="55"/>
      <c r="M40" s="55"/>
      <c r="N40" s="55"/>
      <c r="O40" s="55"/>
      <c r="P40" s="60"/>
    </row>
    <row r="41" spans="2:16" x14ac:dyDescent="0.25">
      <c r="B41" s="59"/>
      <c r="C41" s="55"/>
      <c r="D41" s="55"/>
      <c r="E41" s="55"/>
      <c r="F41" s="89" t="s">
        <v>54</v>
      </c>
      <c r="G41" s="89"/>
      <c r="H41" s="89"/>
      <c r="I41" s="89"/>
      <c r="J41" s="89"/>
      <c r="K41" s="89"/>
      <c r="L41" s="55"/>
      <c r="M41" s="55"/>
      <c r="N41" s="55"/>
      <c r="O41" s="55"/>
      <c r="P41" s="60"/>
    </row>
    <row r="42" spans="2:16" x14ac:dyDescent="0.25">
      <c r="B42" s="59"/>
      <c r="C42" s="55"/>
      <c r="D42" s="55"/>
      <c r="E42" s="55"/>
      <c r="F42" s="71"/>
      <c r="G42" s="71"/>
      <c r="H42" s="71"/>
      <c r="I42" s="71"/>
      <c r="J42" s="71"/>
      <c r="K42" s="71"/>
      <c r="L42" s="55"/>
      <c r="M42" s="55"/>
      <c r="N42" s="55"/>
      <c r="O42" s="55"/>
      <c r="P42" s="60"/>
    </row>
    <row r="43" spans="2:16" x14ac:dyDescent="0.25">
      <c r="B43" s="59"/>
      <c r="C43" s="55"/>
      <c r="D43" s="55"/>
      <c r="E43" s="55"/>
      <c r="F43" s="68" t="s">
        <v>59</v>
      </c>
      <c r="G43" s="68" t="s">
        <v>51</v>
      </c>
      <c r="H43" s="68" t="s">
        <v>50</v>
      </c>
      <c r="I43" s="68" t="s">
        <v>52</v>
      </c>
      <c r="J43" s="68" t="s">
        <v>50</v>
      </c>
      <c r="K43" s="68" t="s">
        <v>53</v>
      </c>
      <c r="L43" s="55"/>
      <c r="M43" s="68" t="s">
        <v>224</v>
      </c>
      <c r="N43" s="68" t="s">
        <v>223</v>
      </c>
      <c r="O43" s="55"/>
      <c r="P43" s="60"/>
    </row>
    <row r="44" spans="2:16" x14ac:dyDescent="0.25">
      <c r="B44" s="59"/>
      <c r="C44" s="55"/>
      <c r="D44" s="55"/>
      <c r="E44" s="55"/>
      <c r="F44" s="66" t="s">
        <v>114</v>
      </c>
      <c r="G44" s="54">
        <v>14.08</v>
      </c>
      <c r="H44" s="74">
        <f>+G44/G$55</f>
        <v>0.25712198685171661</v>
      </c>
      <c r="I44" s="54">
        <v>12.8</v>
      </c>
      <c r="J44" s="74">
        <f>+I44/I$55</f>
        <v>0.46142754145638065</v>
      </c>
      <c r="K44" s="74">
        <f t="shared" ref="K44:K55" si="8">+IFERROR(G44/I44-1, "-")</f>
        <v>9.9999999999999867E-2</v>
      </c>
      <c r="L44" s="55"/>
      <c r="M44" s="54">
        <v>9.06</v>
      </c>
      <c r="N44" s="74">
        <f t="shared" ref="N44:N55" si="9">+IFERROR(G44/M44-1, "-")</f>
        <v>0.55408388520971297</v>
      </c>
      <c r="O44" s="55"/>
      <c r="P44" s="60"/>
    </row>
    <row r="45" spans="2:16" x14ac:dyDescent="0.25">
      <c r="B45" s="59"/>
      <c r="C45" s="55"/>
      <c r="D45" s="55"/>
      <c r="E45" s="55"/>
      <c r="F45" s="66" t="s">
        <v>83</v>
      </c>
      <c r="G45" s="54">
        <v>12.94</v>
      </c>
      <c r="H45" s="74">
        <f t="shared" ref="H45:H54" si="10">+G45/G$55</f>
        <v>0.23630387143900658</v>
      </c>
      <c r="I45" s="54">
        <v>0</v>
      </c>
      <c r="J45" s="74">
        <f t="shared" ref="J45:J54" si="11">+I45/I$55</f>
        <v>0</v>
      </c>
      <c r="K45" s="74" t="str">
        <f t="shared" si="8"/>
        <v>-</v>
      </c>
      <c r="L45" s="55"/>
      <c r="M45" s="54"/>
      <c r="N45" s="74" t="str">
        <f t="shared" si="9"/>
        <v>-</v>
      </c>
      <c r="O45" s="55"/>
      <c r="P45" s="60"/>
    </row>
    <row r="46" spans="2:16" x14ac:dyDescent="0.25">
      <c r="B46" s="59"/>
      <c r="C46" s="55"/>
      <c r="D46" s="55"/>
      <c r="E46" s="55"/>
      <c r="F46" s="66" t="s">
        <v>79</v>
      </c>
      <c r="G46" s="54">
        <v>12</v>
      </c>
      <c r="H46" s="74">
        <f t="shared" si="10"/>
        <v>0.21913805697589483</v>
      </c>
      <c r="I46" s="54">
        <v>5.27</v>
      </c>
      <c r="J46" s="74">
        <f t="shared" si="11"/>
        <v>0.18997837058399419</v>
      </c>
      <c r="K46" s="74">
        <f t="shared" si="8"/>
        <v>1.2770398481973437</v>
      </c>
      <c r="L46" s="55"/>
      <c r="M46" s="54">
        <v>0.36</v>
      </c>
      <c r="N46" s="74">
        <f t="shared" si="9"/>
        <v>32.333333333333336</v>
      </c>
      <c r="O46" s="55"/>
      <c r="P46" s="60"/>
    </row>
    <row r="47" spans="2:16" x14ac:dyDescent="0.25">
      <c r="B47" s="59"/>
      <c r="C47" s="55"/>
      <c r="D47" s="55"/>
      <c r="E47" s="55"/>
      <c r="F47" s="66" t="s">
        <v>146</v>
      </c>
      <c r="G47" s="54">
        <v>8.0299999999999994</v>
      </c>
      <c r="H47" s="74">
        <f t="shared" si="10"/>
        <v>0.14663988312636961</v>
      </c>
      <c r="I47" s="54">
        <v>0</v>
      </c>
      <c r="J47" s="74">
        <f t="shared" si="11"/>
        <v>0</v>
      </c>
      <c r="K47" s="74" t="str">
        <f t="shared" si="8"/>
        <v>-</v>
      </c>
      <c r="L47" s="55"/>
      <c r="M47" s="54">
        <v>0.06</v>
      </c>
      <c r="N47" s="74">
        <f t="shared" si="9"/>
        <v>132.83333333333331</v>
      </c>
      <c r="O47" s="55"/>
      <c r="P47" s="60"/>
    </row>
    <row r="48" spans="2:16" x14ac:dyDescent="0.25">
      <c r="B48" s="59"/>
      <c r="C48" s="55"/>
      <c r="D48" s="55"/>
      <c r="E48" s="55"/>
      <c r="F48" s="66" t="s">
        <v>81</v>
      </c>
      <c r="G48" s="54">
        <v>4.33</v>
      </c>
      <c r="H48" s="74">
        <f t="shared" si="10"/>
        <v>7.907231555880205E-2</v>
      </c>
      <c r="I48" s="54">
        <v>5.13</v>
      </c>
      <c r="J48" s="74">
        <f t="shared" si="11"/>
        <v>0.18493150684931506</v>
      </c>
      <c r="K48" s="74">
        <f t="shared" si="8"/>
        <v>-0.15594541910331383</v>
      </c>
      <c r="L48" s="55"/>
      <c r="M48" s="54"/>
      <c r="N48" s="74" t="str">
        <f t="shared" si="9"/>
        <v>-</v>
      </c>
      <c r="O48" s="55"/>
      <c r="P48" s="60"/>
    </row>
    <row r="49" spans="2:16" x14ac:dyDescent="0.25">
      <c r="B49" s="59"/>
      <c r="C49" s="55"/>
      <c r="D49" s="55"/>
      <c r="E49" s="55"/>
      <c r="F49" s="66" t="s">
        <v>86</v>
      </c>
      <c r="G49" s="54">
        <v>1.1499999999999999</v>
      </c>
      <c r="H49" s="74">
        <f t="shared" si="10"/>
        <v>2.100073046018992E-2</v>
      </c>
      <c r="I49" s="54">
        <v>0.52</v>
      </c>
      <c r="J49" s="74">
        <f t="shared" si="11"/>
        <v>1.8745493871665464E-2</v>
      </c>
      <c r="K49" s="74">
        <f t="shared" si="8"/>
        <v>1.2115384615384612</v>
      </c>
      <c r="L49" s="55"/>
      <c r="M49" s="54">
        <v>0.3</v>
      </c>
      <c r="N49" s="74">
        <f t="shared" si="9"/>
        <v>2.833333333333333</v>
      </c>
      <c r="O49" s="55"/>
      <c r="P49" s="60"/>
    </row>
    <row r="50" spans="2:16" x14ac:dyDescent="0.25">
      <c r="B50" s="59"/>
      <c r="C50" s="55"/>
      <c r="D50" s="55"/>
      <c r="E50" s="55"/>
      <c r="F50" s="66" t="s">
        <v>87</v>
      </c>
      <c r="G50" s="54">
        <v>0.82</v>
      </c>
      <c r="H50" s="74">
        <f t="shared" si="10"/>
        <v>1.4974433893352812E-2</v>
      </c>
      <c r="I50" s="54">
        <v>7.0000000000000007E-2</v>
      </c>
      <c r="J50" s="74">
        <f t="shared" si="11"/>
        <v>2.5234318673395817E-3</v>
      </c>
      <c r="K50" s="74">
        <f t="shared" si="8"/>
        <v>10.714285714285712</v>
      </c>
      <c r="L50" s="55"/>
      <c r="M50" s="54">
        <v>0.06</v>
      </c>
      <c r="N50" s="74">
        <f t="shared" si="9"/>
        <v>12.666666666666666</v>
      </c>
      <c r="O50" s="55"/>
      <c r="P50" s="60"/>
    </row>
    <row r="51" spans="2:16" x14ac:dyDescent="0.25">
      <c r="B51" s="59"/>
      <c r="C51" s="55"/>
      <c r="D51" s="55"/>
      <c r="E51" s="55"/>
      <c r="F51" s="66" t="s">
        <v>84</v>
      </c>
      <c r="G51" s="54">
        <v>0.61</v>
      </c>
      <c r="H51" s="74">
        <f t="shared" si="10"/>
        <v>1.1139517896274653E-2</v>
      </c>
      <c r="I51" s="54">
        <v>0.15</v>
      </c>
      <c r="J51" s="74">
        <f t="shared" si="11"/>
        <v>5.4073540014419608E-3</v>
      </c>
      <c r="K51" s="74">
        <f t="shared" si="8"/>
        <v>3.0666666666666664</v>
      </c>
      <c r="L51" s="55"/>
      <c r="M51" s="54">
        <v>0.12</v>
      </c>
      <c r="N51" s="74">
        <f t="shared" si="9"/>
        <v>4.083333333333333</v>
      </c>
      <c r="O51" s="55"/>
      <c r="P51" s="60"/>
    </row>
    <row r="52" spans="2:16" x14ac:dyDescent="0.25">
      <c r="B52" s="59"/>
      <c r="C52" s="55"/>
      <c r="D52" s="55"/>
      <c r="E52" s="55"/>
      <c r="F52" s="66" t="s">
        <v>82</v>
      </c>
      <c r="G52" s="54">
        <v>0.44</v>
      </c>
      <c r="H52" s="74">
        <f t="shared" si="10"/>
        <v>8.0350620891161441E-3</v>
      </c>
      <c r="I52" s="54">
        <v>2.41</v>
      </c>
      <c r="J52" s="74">
        <f t="shared" si="11"/>
        <v>8.687815428983417E-2</v>
      </c>
      <c r="K52" s="74">
        <f t="shared" si="8"/>
        <v>-0.81742738589211617</v>
      </c>
      <c r="L52" s="55"/>
      <c r="M52" s="54">
        <v>2.83</v>
      </c>
      <c r="N52" s="74">
        <f t="shared" si="9"/>
        <v>-0.84452296819787986</v>
      </c>
      <c r="O52" s="55"/>
      <c r="P52" s="60"/>
    </row>
    <row r="53" spans="2:16" x14ac:dyDescent="0.25">
      <c r="B53" s="59"/>
      <c r="C53" s="55"/>
      <c r="D53" s="55"/>
      <c r="E53" s="55"/>
      <c r="F53" s="66" t="s">
        <v>147</v>
      </c>
      <c r="G53" s="54">
        <v>0.2</v>
      </c>
      <c r="H53" s="74">
        <f t="shared" si="10"/>
        <v>3.6523009495982471E-3</v>
      </c>
      <c r="I53" s="54">
        <v>0.31</v>
      </c>
      <c r="J53" s="74">
        <f t="shared" si="11"/>
        <v>1.1175198269646719E-2</v>
      </c>
      <c r="K53" s="74">
        <f t="shared" si="8"/>
        <v>-0.35483870967741926</v>
      </c>
      <c r="L53" s="55"/>
      <c r="M53" s="54">
        <v>0.06</v>
      </c>
      <c r="N53" s="74">
        <f t="shared" si="9"/>
        <v>2.3333333333333335</v>
      </c>
      <c r="O53" s="55"/>
      <c r="P53" s="60"/>
    </row>
    <row r="54" spans="2:16" x14ac:dyDescent="0.25">
      <c r="B54" s="59"/>
      <c r="C54" s="55"/>
      <c r="D54" s="55"/>
      <c r="E54" s="55"/>
      <c r="F54" s="67" t="s">
        <v>60</v>
      </c>
      <c r="G54" s="54">
        <f>+G32-SUM(G44:G53)</f>
        <v>0.16000000000000369</v>
      </c>
      <c r="H54" s="74">
        <f t="shared" si="10"/>
        <v>2.9218407596786652E-3</v>
      </c>
      <c r="I54" s="54">
        <f>+I32-SUM(I44:I53)</f>
        <v>1.0800000000000054</v>
      </c>
      <c r="J54" s="74">
        <f t="shared" si="11"/>
        <v>3.8932948810382312E-2</v>
      </c>
      <c r="K54" s="74">
        <f t="shared" si="8"/>
        <v>-0.8518518518518492</v>
      </c>
      <c r="L54" s="55"/>
      <c r="M54" s="54">
        <f>+M32-SUM(M44:M53)</f>
        <v>2.8699999999999974</v>
      </c>
      <c r="N54" s="75">
        <f t="shared" si="9"/>
        <v>-0.94425087108013805</v>
      </c>
      <c r="O54" s="55"/>
      <c r="P54" s="60"/>
    </row>
    <row r="55" spans="2:16" x14ac:dyDescent="0.25">
      <c r="B55" s="59"/>
      <c r="C55" s="55"/>
      <c r="D55" s="55"/>
      <c r="E55" s="55"/>
      <c r="F55" s="67" t="s">
        <v>11</v>
      </c>
      <c r="G55" s="69">
        <f>+SUM(G44:G54)</f>
        <v>54.76</v>
      </c>
      <c r="H55" s="69"/>
      <c r="I55" s="69">
        <f>+SUM(I44:I54)</f>
        <v>27.740000000000002</v>
      </c>
      <c r="J55" s="69"/>
      <c r="K55" s="75">
        <f t="shared" si="8"/>
        <v>0.97404470079307837</v>
      </c>
      <c r="L55" s="55"/>
      <c r="M55" s="69">
        <f>+SUM(M44:M54)</f>
        <v>15.719999999999999</v>
      </c>
      <c r="N55" s="75">
        <f t="shared" si="9"/>
        <v>2.4834605597964376</v>
      </c>
      <c r="O55" s="55"/>
      <c r="P55" s="60"/>
    </row>
    <row r="56" spans="2:16" x14ac:dyDescent="0.25">
      <c r="B56" s="59"/>
      <c r="C56" s="55"/>
      <c r="D56" s="55"/>
      <c r="E56" s="55"/>
      <c r="F56" s="70"/>
      <c r="G56" s="70"/>
      <c r="H56" s="70"/>
      <c r="I56" s="70"/>
      <c r="J56" s="70"/>
      <c r="K56" s="70"/>
      <c r="L56" s="55"/>
      <c r="M56" s="55"/>
      <c r="N56" s="55"/>
      <c r="O56" s="55"/>
      <c r="P56" s="60"/>
    </row>
    <row r="57" spans="2:16" x14ac:dyDescent="0.25">
      <c r="B57" s="59"/>
      <c r="C57" s="55"/>
      <c r="D57" s="55"/>
      <c r="E57" s="55"/>
      <c r="F57" s="70" t="s">
        <v>56</v>
      </c>
      <c r="G57" s="70"/>
      <c r="H57" s="70"/>
      <c r="I57" s="70"/>
      <c r="J57" s="70"/>
      <c r="K57" s="70"/>
      <c r="L57" s="55"/>
      <c r="M57" s="55"/>
      <c r="N57" s="55"/>
      <c r="O57" s="55"/>
      <c r="P57" s="60"/>
    </row>
    <row r="58" spans="2:16" x14ac:dyDescent="0.25">
      <c r="B58" s="59"/>
      <c r="C58" s="55"/>
      <c r="D58" s="55"/>
      <c r="E58" s="55"/>
      <c r="F58" s="70" t="s">
        <v>57</v>
      </c>
      <c r="G58" s="70"/>
      <c r="H58" s="70"/>
      <c r="I58" s="70"/>
      <c r="J58" s="70"/>
      <c r="K58" s="70"/>
      <c r="L58" s="55"/>
      <c r="M58" s="55"/>
      <c r="N58" s="55"/>
      <c r="O58" s="55"/>
      <c r="P58" s="60"/>
    </row>
    <row r="59" spans="2:16" x14ac:dyDescent="0.25">
      <c r="B59" s="59"/>
      <c r="C59" s="55"/>
      <c r="D59" s="55"/>
      <c r="E59" s="55"/>
      <c r="F59" s="70"/>
      <c r="G59" s="70"/>
      <c r="H59" s="70"/>
      <c r="I59" s="70"/>
      <c r="J59" s="70"/>
      <c r="K59" s="70"/>
      <c r="L59" s="55"/>
      <c r="M59" s="55"/>
      <c r="N59" s="55"/>
      <c r="O59" s="55"/>
      <c r="P59" s="60"/>
    </row>
    <row r="60" spans="2:16" x14ac:dyDescent="0.25">
      <c r="B60" s="59"/>
      <c r="C60" s="55"/>
      <c r="D60" s="55"/>
      <c r="E60" s="55"/>
      <c r="F60" s="70"/>
      <c r="G60" s="70"/>
      <c r="H60" s="70"/>
      <c r="I60" s="70"/>
      <c r="J60" s="70"/>
      <c r="K60" s="70"/>
      <c r="L60" s="55"/>
      <c r="M60" s="55"/>
      <c r="N60" s="55"/>
      <c r="O60" s="55"/>
      <c r="P60" s="60"/>
    </row>
    <row r="61" spans="2:16" x14ac:dyDescent="0.25">
      <c r="B61" s="59"/>
      <c r="C61" s="55"/>
      <c r="D61" s="55"/>
      <c r="E61" s="55"/>
      <c r="F61" s="65" t="s">
        <v>62</v>
      </c>
      <c r="G61" s="65"/>
      <c r="H61" s="65"/>
      <c r="I61" s="65"/>
      <c r="J61" s="65"/>
      <c r="K61" s="65"/>
      <c r="L61" s="55"/>
      <c r="M61" s="55"/>
      <c r="N61" s="55"/>
      <c r="O61" s="55"/>
      <c r="P61" s="60"/>
    </row>
    <row r="62" spans="2:16" x14ac:dyDescent="0.25">
      <c r="B62" s="59"/>
      <c r="C62" s="55"/>
      <c r="D62" s="55"/>
      <c r="E62" s="55"/>
      <c r="F62" s="70"/>
      <c r="G62" s="70"/>
      <c r="H62" s="70"/>
      <c r="I62" s="70"/>
      <c r="J62" s="70"/>
      <c r="K62" s="70"/>
      <c r="L62" s="55"/>
      <c r="M62" s="55"/>
      <c r="N62" s="55"/>
      <c r="O62" s="55"/>
      <c r="P62" s="60"/>
    </row>
    <row r="63" spans="2:16" x14ac:dyDescent="0.25">
      <c r="B63" s="59"/>
      <c r="C63" s="55"/>
      <c r="D63" s="55"/>
      <c r="E63" s="55"/>
      <c r="F63" s="91" t="s">
        <v>63</v>
      </c>
      <c r="G63" s="91"/>
      <c r="H63" s="91"/>
      <c r="I63" s="91"/>
      <c r="J63" s="91"/>
      <c r="K63" s="91"/>
      <c r="L63" s="55"/>
      <c r="M63" s="55"/>
      <c r="N63" s="55"/>
      <c r="O63" s="55"/>
      <c r="P63" s="60"/>
    </row>
    <row r="64" spans="2:16" x14ac:dyDescent="0.25">
      <c r="B64" s="59"/>
      <c r="C64" s="55"/>
      <c r="D64" s="55"/>
      <c r="E64" s="55"/>
      <c r="F64" s="89" t="s">
        <v>54</v>
      </c>
      <c r="G64" s="89"/>
      <c r="H64" s="89"/>
      <c r="I64" s="89"/>
      <c r="J64" s="89"/>
      <c r="K64" s="89"/>
      <c r="L64" s="55"/>
      <c r="M64" s="55"/>
      <c r="N64" s="55"/>
      <c r="O64" s="55"/>
      <c r="P64" s="60"/>
    </row>
    <row r="65" spans="2:16" x14ac:dyDescent="0.25">
      <c r="B65" s="59"/>
      <c r="C65" s="55"/>
      <c r="D65" s="55"/>
      <c r="E65" s="55"/>
      <c r="F65" s="71"/>
      <c r="G65" s="71"/>
      <c r="H65" s="71"/>
      <c r="I65" s="71"/>
      <c r="J65" s="71"/>
      <c r="K65" s="71"/>
      <c r="L65" s="55"/>
      <c r="M65" s="55"/>
      <c r="N65" s="55"/>
      <c r="O65" s="55"/>
      <c r="P65" s="60"/>
    </row>
    <row r="66" spans="2:16" x14ac:dyDescent="0.25">
      <c r="B66" s="59"/>
      <c r="C66" s="55"/>
      <c r="D66" s="55"/>
      <c r="E66" s="55"/>
      <c r="F66" s="68" t="s">
        <v>47</v>
      </c>
      <c r="G66" s="68" t="s">
        <v>51</v>
      </c>
      <c r="H66" s="68" t="s">
        <v>50</v>
      </c>
      <c r="I66" s="68" t="s">
        <v>52</v>
      </c>
      <c r="J66" s="68" t="s">
        <v>50</v>
      </c>
      <c r="K66" s="68" t="s">
        <v>53</v>
      </c>
      <c r="L66" s="55"/>
      <c r="M66" s="68" t="s">
        <v>224</v>
      </c>
      <c r="N66" s="68" t="s">
        <v>223</v>
      </c>
      <c r="O66" s="55"/>
      <c r="P66" s="60"/>
    </row>
    <row r="67" spans="2:16" x14ac:dyDescent="0.25">
      <c r="B67" s="59"/>
      <c r="C67" s="55"/>
      <c r="D67" s="55"/>
      <c r="E67" s="55"/>
      <c r="F67" s="67" t="s">
        <v>48</v>
      </c>
      <c r="G67" s="69">
        <f>+SUM(G68:G78)</f>
        <v>7.7100000000000009</v>
      </c>
      <c r="H67" s="69"/>
      <c r="I67" s="69">
        <f>+SUM(I68:I78)</f>
        <v>7.77</v>
      </c>
      <c r="J67" s="69"/>
      <c r="K67" s="75">
        <f t="shared" ref="K67:K91" si="12">+IFERROR(G67/I67-1, "-")</f>
        <v>-7.7220077220075956E-3</v>
      </c>
      <c r="L67" s="55"/>
      <c r="M67" s="69">
        <f>+SUM(M68:M78)</f>
        <v>5.0199999999999996</v>
      </c>
      <c r="N67" s="75">
        <f t="shared" ref="N67:N91" si="13">+IFERROR(G67/M67-1, "-")</f>
        <v>0.53585657370517947</v>
      </c>
      <c r="O67" s="55"/>
      <c r="P67" s="60"/>
    </row>
    <row r="68" spans="2:16" x14ac:dyDescent="0.25">
      <c r="B68" s="59"/>
      <c r="C68" s="55"/>
      <c r="D68" s="55"/>
      <c r="E68" s="55"/>
      <c r="F68" s="72" t="s">
        <v>148</v>
      </c>
      <c r="G68" s="54">
        <v>4.28</v>
      </c>
      <c r="H68" s="74">
        <f>+G68/G$67</f>
        <v>0.55512321660181585</v>
      </c>
      <c r="I68" s="54">
        <v>4.71</v>
      </c>
      <c r="J68" s="74">
        <f>+I68/I$67</f>
        <v>0.60617760617760619</v>
      </c>
      <c r="K68" s="74">
        <f t="shared" si="12"/>
        <v>-9.1295116772823759E-2</v>
      </c>
      <c r="L68" s="55"/>
      <c r="M68" s="54">
        <v>2.77</v>
      </c>
      <c r="N68" s="74">
        <f t="shared" si="13"/>
        <v>0.54512635379061369</v>
      </c>
      <c r="O68" s="55"/>
      <c r="P68" s="60"/>
    </row>
    <row r="69" spans="2:16" x14ac:dyDescent="0.25">
      <c r="B69" s="59"/>
      <c r="C69" s="55"/>
      <c r="D69" s="55"/>
      <c r="E69" s="55"/>
      <c r="F69" s="72" t="s">
        <v>90</v>
      </c>
      <c r="G69" s="54">
        <v>2.59</v>
      </c>
      <c r="H69" s="74">
        <f t="shared" ref="H69:H78" si="14">+G69/G$67</f>
        <v>0.33592736705577164</v>
      </c>
      <c r="I69" s="54">
        <v>1.1100000000000001</v>
      </c>
      <c r="J69" s="74">
        <f t="shared" ref="J69:J78" si="15">+I69/I$67</f>
        <v>0.14285714285714288</v>
      </c>
      <c r="K69" s="74">
        <f t="shared" si="12"/>
        <v>1.333333333333333</v>
      </c>
      <c r="L69" s="55"/>
      <c r="M69" s="54">
        <v>0.48</v>
      </c>
      <c r="N69" s="74">
        <f t="shared" si="13"/>
        <v>4.395833333333333</v>
      </c>
      <c r="O69" s="55"/>
      <c r="P69" s="60"/>
    </row>
    <row r="70" spans="2:16" x14ac:dyDescent="0.25">
      <c r="B70" s="59"/>
      <c r="C70" s="55"/>
      <c r="D70" s="55"/>
      <c r="E70" s="55"/>
      <c r="F70" s="72" t="s">
        <v>149</v>
      </c>
      <c r="G70" s="54">
        <v>0.28000000000000003</v>
      </c>
      <c r="H70" s="74">
        <f t="shared" si="14"/>
        <v>3.6316472114137487E-2</v>
      </c>
      <c r="I70" s="54">
        <v>0.03</v>
      </c>
      <c r="J70" s="74">
        <f t="shared" si="15"/>
        <v>3.8610038610038611E-3</v>
      </c>
      <c r="K70" s="74">
        <f t="shared" si="12"/>
        <v>8.3333333333333339</v>
      </c>
      <c r="L70" s="55"/>
      <c r="M70" s="54">
        <v>0.59</v>
      </c>
      <c r="N70" s="74">
        <f t="shared" si="13"/>
        <v>-0.52542372881355925</v>
      </c>
      <c r="O70" s="55"/>
      <c r="P70" s="60"/>
    </row>
    <row r="71" spans="2:16" x14ac:dyDescent="0.25">
      <c r="B71" s="59"/>
      <c r="C71" s="55"/>
      <c r="D71" s="55"/>
      <c r="E71" s="55"/>
      <c r="F71" s="72" t="s">
        <v>150</v>
      </c>
      <c r="G71" s="54">
        <v>0.18</v>
      </c>
      <c r="H71" s="74">
        <f t="shared" si="14"/>
        <v>2.3346303501945522E-2</v>
      </c>
      <c r="I71" s="54">
        <v>7.0000000000000007E-2</v>
      </c>
      <c r="J71" s="74">
        <f t="shared" si="15"/>
        <v>9.0090090090090107E-3</v>
      </c>
      <c r="K71" s="74">
        <f t="shared" si="12"/>
        <v>1.5714285714285712</v>
      </c>
      <c r="L71" s="55"/>
      <c r="M71" s="54">
        <v>0.01</v>
      </c>
      <c r="N71" s="74">
        <f t="shared" si="13"/>
        <v>17</v>
      </c>
      <c r="O71" s="55"/>
      <c r="P71" s="60"/>
    </row>
    <row r="72" spans="2:16" x14ac:dyDescent="0.25">
      <c r="B72" s="59"/>
      <c r="C72" s="55"/>
      <c r="D72" s="55"/>
      <c r="E72" s="55"/>
      <c r="F72" s="72" t="s">
        <v>151</v>
      </c>
      <c r="G72" s="54">
        <v>0.08</v>
      </c>
      <c r="H72" s="74">
        <f t="shared" si="14"/>
        <v>1.0376134889753566E-2</v>
      </c>
      <c r="I72" s="54"/>
      <c r="J72" s="74">
        <f t="shared" si="15"/>
        <v>0</v>
      </c>
      <c r="K72" s="74" t="str">
        <f t="shared" si="12"/>
        <v>-</v>
      </c>
      <c r="L72" s="55"/>
      <c r="M72" s="54">
        <v>0.04</v>
      </c>
      <c r="N72" s="74">
        <f t="shared" si="13"/>
        <v>1</v>
      </c>
      <c r="O72" s="55"/>
      <c r="P72" s="60"/>
    </row>
    <row r="73" spans="2:16" x14ac:dyDescent="0.25">
      <c r="B73" s="59"/>
      <c r="C73" s="55"/>
      <c r="D73" s="55"/>
      <c r="E73" s="55"/>
      <c r="F73" s="72" t="s">
        <v>119</v>
      </c>
      <c r="G73" s="78">
        <v>0.08</v>
      </c>
      <c r="H73" s="74">
        <f t="shared" si="14"/>
        <v>1.0376134889753566E-2</v>
      </c>
      <c r="I73" s="54"/>
      <c r="J73" s="74">
        <f t="shared" si="15"/>
        <v>0</v>
      </c>
      <c r="K73" s="74" t="str">
        <f t="shared" si="12"/>
        <v>-</v>
      </c>
      <c r="L73" s="55"/>
      <c r="M73" s="54">
        <v>0.01</v>
      </c>
      <c r="N73" s="74">
        <f t="shared" si="13"/>
        <v>7</v>
      </c>
      <c r="O73" s="55"/>
      <c r="P73" s="60"/>
    </row>
    <row r="74" spans="2:16" x14ac:dyDescent="0.25">
      <c r="B74" s="59"/>
      <c r="C74" s="55"/>
      <c r="D74" s="55"/>
      <c r="E74" s="55"/>
      <c r="F74" s="72" t="s">
        <v>152</v>
      </c>
      <c r="G74" s="54">
        <v>0.08</v>
      </c>
      <c r="H74" s="74">
        <f t="shared" si="14"/>
        <v>1.0376134889753566E-2</v>
      </c>
      <c r="I74" s="54"/>
      <c r="J74" s="74">
        <f t="shared" si="15"/>
        <v>0</v>
      </c>
      <c r="K74" s="74" t="str">
        <f t="shared" si="12"/>
        <v>-</v>
      </c>
      <c r="L74" s="55"/>
      <c r="M74" s="54"/>
      <c r="N74" s="74" t="str">
        <f t="shared" si="13"/>
        <v>-</v>
      </c>
      <c r="O74" s="55"/>
      <c r="P74" s="60"/>
    </row>
    <row r="75" spans="2:16" x14ac:dyDescent="0.25">
      <c r="B75" s="59"/>
      <c r="C75" s="55"/>
      <c r="D75" s="55"/>
      <c r="E75" s="55"/>
      <c r="F75" s="72" t="s">
        <v>153</v>
      </c>
      <c r="G75" s="54">
        <v>0.05</v>
      </c>
      <c r="H75" s="74">
        <f t="shared" si="14"/>
        <v>6.4850843060959788E-3</v>
      </c>
      <c r="I75" s="54"/>
      <c r="J75" s="74">
        <f t="shared" si="15"/>
        <v>0</v>
      </c>
      <c r="K75" s="74" t="str">
        <f t="shared" si="12"/>
        <v>-</v>
      </c>
      <c r="L75" s="55"/>
      <c r="M75" s="54"/>
      <c r="N75" s="74" t="str">
        <f t="shared" si="13"/>
        <v>-</v>
      </c>
      <c r="O75" s="55"/>
      <c r="P75" s="60"/>
    </row>
    <row r="76" spans="2:16" x14ac:dyDescent="0.25">
      <c r="B76" s="59"/>
      <c r="C76" s="55"/>
      <c r="D76" s="55"/>
      <c r="E76" s="55"/>
      <c r="F76" s="72" t="s">
        <v>154</v>
      </c>
      <c r="G76" s="54">
        <v>0.02</v>
      </c>
      <c r="H76" s="74">
        <f t="shared" si="14"/>
        <v>2.5940337224383916E-3</v>
      </c>
      <c r="I76" s="54"/>
      <c r="J76" s="74">
        <f t="shared" si="15"/>
        <v>0</v>
      </c>
      <c r="K76" s="74" t="str">
        <f t="shared" si="12"/>
        <v>-</v>
      </c>
      <c r="L76" s="55"/>
      <c r="M76" s="54"/>
      <c r="N76" s="74" t="str">
        <f t="shared" si="13"/>
        <v>-</v>
      </c>
      <c r="O76" s="55"/>
      <c r="P76" s="60"/>
    </row>
    <row r="77" spans="2:16" x14ac:dyDescent="0.25">
      <c r="B77" s="59"/>
      <c r="C77" s="55"/>
      <c r="D77" s="55"/>
      <c r="E77" s="55"/>
      <c r="F77" s="72" t="s">
        <v>155</v>
      </c>
      <c r="G77" s="79">
        <v>0.02</v>
      </c>
      <c r="H77" s="74">
        <f t="shared" si="14"/>
        <v>2.5940337224383916E-3</v>
      </c>
      <c r="I77" s="54"/>
      <c r="J77" s="74">
        <f t="shared" si="15"/>
        <v>0</v>
      </c>
      <c r="K77" s="74" t="str">
        <f t="shared" si="12"/>
        <v>-</v>
      </c>
      <c r="L77" s="55"/>
      <c r="M77" s="54"/>
      <c r="N77" s="74" t="str">
        <f t="shared" si="13"/>
        <v>-</v>
      </c>
      <c r="O77" s="55"/>
      <c r="P77" s="60"/>
    </row>
    <row r="78" spans="2:16" x14ac:dyDescent="0.25">
      <c r="B78" s="59"/>
      <c r="C78" s="55"/>
      <c r="D78" s="55"/>
      <c r="E78" s="55"/>
      <c r="F78" s="72" t="s">
        <v>60</v>
      </c>
      <c r="G78" s="54">
        <f>+G15-SUM(G68:G77)</f>
        <v>5.0000000000001599E-2</v>
      </c>
      <c r="H78" s="74">
        <f t="shared" si="14"/>
        <v>6.4850843060961861E-3</v>
      </c>
      <c r="I78" s="54">
        <f>+I15-SUM(I68:I77)</f>
        <v>1.8499999999999988</v>
      </c>
      <c r="J78" s="74">
        <f t="shared" si="15"/>
        <v>0.23809523809523794</v>
      </c>
      <c r="K78" s="74">
        <f t="shared" si="12"/>
        <v>-0.97297297297297214</v>
      </c>
      <c r="L78" s="55"/>
      <c r="M78" s="54">
        <f>+M15-SUM(M68:M77)</f>
        <v>1.1200000000000001</v>
      </c>
      <c r="N78" s="74">
        <f t="shared" si="13"/>
        <v>-0.95535714285714146</v>
      </c>
      <c r="O78" s="55"/>
      <c r="P78" s="60"/>
    </row>
    <row r="79" spans="2:16" x14ac:dyDescent="0.25">
      <c r="B79" s="59"/>
      <c r="C79" s="55"/>
      <c r="D79" s="55"/>
      <c r="E79" s="55"/>
      <c r="F79" s="67" t="s">
        <v>49</v>
      </c>
      <c r="G79" s="69">
        <f>+SUM(G80:G90)</f>
        <v>47.050000000000004</v>
      </c>
      <c r="H79" s="69"/>
      <c r="I79" s="69">
        <f>+SUM(I80:I90)</f>
        <v>19.970000000000002</v>
      </c>
      <c r="J79" s="69"/>
      <c r="K79" s="75">
        <f t="shared" si="12"/>
        <v>1.3560340510766147</v>
      </c>
      <c r="L79" s="55"/>
      <c r="M79" s="69">
        <f>+SUM(M80:M90)</f>
        <v>10.7</v>
      </c>
      <c r="N79" s="75">
        <f t="shared" si="13"/>
        <v>3.397196261682244</v>
      </c>
      <c r="O79" s="55"/>
      <c r="P79" s="60"/>
    </row>
    <row r="80" spans="2:16" x14ac:dyDescent="0.25">
      <c r="B80" s="59"/>
      <c r="C80" s="55"/>
      <c r="D80" s="55"/>
      <c r="E80" s="55"/>
      <c r="F80" s="72" t="s">
        <v>106</v>
      </c>
      <c r="G80" s="54">
        <v>24.44</v>
      </c>
      <c r="H80" s="74">
        <f>+G80/G$79</f>
        <v>0.51944739638682247</v>
      </c>
      <c r="I80" s="54">
        <v>0.7</v>
      </c>
      <c r="J80" s="74">
        <f>+I80/I$79</f>
        <v>3.5052578868302445E-2</v>
      </c>
      <c r="K80" s="74">
        <f t="shared" si="12"/>
        <v>33.914285714285718</v>
      </c>
      <c r="L80" s="55"/>
      <c r="M80" s="54"/>
      <c r="N80" s="74" t="str">
        <f t="shared" si="13"/>
        <v>-</v>
      </c>
      <c r="O80" s="55"/>
      <c r="P80" s="60"/>
    </row>
    <row r="81" spans="2:16" x14ac:dyDescent="0.25">
      <c r="B81" s="59"/>
      <c r="C81" s="55"/>
      <c r="D81" s="55"/>
      <c r="E81" s="55"/>
      <c r="F81" s="72" t="s">
        <v>103</v>
      </c>
      <c r="G81" s="54">
        <v>14.08</v>
      </c>
      <c r="H81" s="74">
        <f t="shared" ref="H81:H90" si="16">+G81/G$79</f>
        <v>0.2992561105207226</v>
      </c>
      <c r="I81" s="54">
        <v>14.5</v>
      </c>
      <c r="J81" s="74">
        <f t="shared" ref="J81:J90" si="17">+I81/I$79</f>
        <v>0.72608913370055073</v>
      </c>
      <c r="K81" s="74">
        <f t="shared" si="12"/>
        <v>-2.8965517241379302E-2</v>
      </c>
      <c r="L81" s="55"/>
      <c r="M81" s="54">
        <v>9.06</v>
      </c>
      <c r="N81" s="74">
        <f t="shared" si="13"/>
        <v>0.55408388520971297</v>
      </c>
      <c r="O81" s="55"/>
      <c r="P81" s="60"/>
    </row>
    <row r="82" spans="2:16" x14ac:dyDescent="0.25">
      <c r="B82" s="59"/>
      <c r="C82" s="55"/>
      <c r="D82" s="55"/>
      <c r="E82" s="55"/>
      <c r="F82" s="72" t="s">
        <v>105</v>
      </c>
      <c r="G82" s="54">
        <v>7.65</v>
      </c>
      <c r="H82" s="74">
        <f t="shared" si="16"/>
        <v>0.16259298618490967</v>
      </c>
      <c r="I82" s="54">
        <v>4.2</v>
      </c>
      <c r="J82" s="74">
        <f t="shared" si="17"/>
        <v>0.2103154732098147</v>
      </c>
      <c r="K82" s="74">
        <f t="shared" si="12"/>
        <v>0.8214285714285714</v>
      </c>
      <c r="L82" s="55"/>
      <c r="M82" s="54">
        <v>0.36</v>
      </c>
      <c r="N82" s="74">
        <f t="shared" si="13"/>
        <v>20.25</v>
      </c>
      <c r="O82" s="55"/>
      <c r="P82" s="60"/>
    </row>
    <row r="83" spans="2:16" x14ac:dyDescent="0.25">
      <c r="B83" s="59"/>
      <c r="C83" s="55"/>
      <c r="D83" s="55"/>
      <c r="E83" s="55"/>
      <c r="F83" s="72" t="s">
        <v>99</v>
      </c>
      <c r="G83" s="54">
        <v>0.56999999999999995</v>
      </c>
      <c r="H83" s="74">
        <f t="shared" si="16"/>
        <v>1.2114771519659935E-2</v>
      </c>
      <c r="I83" s="54">
        <v>0</v>
      </c>
      <c r="J83" s="74">
        <f t="shared" si="17"/>
        <v>0</v>
      </c>
      <c r="K83" s="74" t="str">
        <f t="shared" si="12"/>
        <v>-</v>
      </c>
      <c r="L83" s="55"/>
      <c r="M83" s="54">
        <v>1.27</v>
      </c>
      <c r="N83" s="74">
        <f t="shared" si="13"/>
        <v>-0.55118110236220474</v>
      </c>
      <c r="O83" s="55"/>
      <c r="P83" s="60"/>
    </row>
    <row r="84" spans="2:16" x14ac:dyDescent="0.25">
      <c r="B84" s="59"/>
      <c r="C84" s="55"/>
      <c r="D84" s="55"/>
      <c r="E84" s="55"/>
      <c r="F84" s="72" t="s">
        <v>100</v>
      </c>
      <c r="G84" s="54">
        <v>0.21</v>
      </c>
      <c r="H84" s="74">
        <f t="shared" si="16"/>
        <v>4.4633368756641862E-3</v>
      </c>
      <c r="I84" s="54"/>
      <c r="J84" s="74">
        <f t="shared" si="17"/>
        <v>0</v>
      </c>
      <c r="K84" s="74" t="str">
        <f t="shared" si="12"/>
        <v>-</v>
      </c>
      <c r="L84" s="55"/>
      <c r="M84" s="54"/>
      <c r="N84" s="74" t="str">
        <f t="shared" si="13"/>
        <v>-</v>
      </c>
      <c r="O84" s="55"/>
      <c r="P84" s="60"/>
    </row>
    <row r="85" spans="2:16" x14ac:dyDescent="0.25">
      <c r="B85" s="59"/>
      <c r="C85" s="55"/>
      <c r="D85" s="55"/>
      <c r="E85" s="55"/>
      <c r="F85" s="72" t="s">
        <v>125</v>
      </c>
      <c r="G85" s="54">
        <v>0.1</v>
      </c>
      <c r="H85" s="74">
        <f t="shared" si="16"/>
        <v>2.1253985122210413E-3</v>
      </c>
      <c r="I85" s="54"/>
      <c r="J85" s="74">
        <f t="shared" si="17"/>
        <v>0</v>
      </c>
      <c r="K85" s="74" t="str">
        <f t="shared" si="12"/>
        <v>-</v>
      </c>
      <c r="L85" s="55"/>
      <c r="M85" s="54"/>
      <c r="N85" s="74" t="str">
        <f t="shared" si="13"/>
        <v>-</v>
      </c>
      <c r="O85" s="55"/>
      <c r="P85" s="60"/>
    </row>
    <row r="86" spans="2:16" x14ac:dyDescent="0.25">
      <c r="B86" s="59"/>
      <c r="C86" s="55"/>
      <c r="D86" s="55"/>
      <c r="E86" s="55"/>
      <c r="F86" s="72"/>
      <c r="G86" s="54"/>
      <c r="H86" s="74">
        <f t="shared" si="16"/>
        <v>0</v>
      </c>
      <c r="I86" s="54"/>
      <c r="J86" s="74">
        <f t="shared" si="17"/>
        <v>0</v>
      </c>
      <c r="K86" s="74" t="str">
        <f t="shared" si="12"/>
        <v>-</v>
      </c>
      <c r="L86" s="55"/>
      <c r="M86" s="54"/>
      <c r="N86" s="74" t="str">
        <f t="shared" si="13"/>
        <v>-</v>
      </c>
      <c r="O86" s="55"/>
      <c r="P86" s="60"/>
    </row>
    <row r="87" spans="2:16" x14ac:dyDescent="0.25">
      <c r="B87" s="59"/>
      <c r="C87" s="55"/>
      <c r="D87" s="55"/>
      <c r="E87" s="55"/>
      <c r="F87" s="72"/>
      <c r="G87" s="54"/>
      <c r="H87" s="74">
        <f t="shared" si="16"/>
        <v>0</v>
      </c>
      <c r="I87" s="54"/>
      <c r="J87" s="74">
        <f t="shared" si="17"/>
        <v>0</v>
      </c>
      <c r="K87" s="74" t="str">
        <f t="shared" si="12"/>
        <v>-</v>
      </c>
      <c r="L87" s="55"/>
      <c r="M87" s="54"/>
      <c r="N87" s="74" t="str">
        <f t="shared" si="13"/>
        <v>-</v>
      </c>
      <c r="O87" s="55"/>
      <c r="P87" s="60"/>
    </row>
    <row r="88" spans="2:16" x14ac:dyDescent="0.25">
      <c r="B88" s="59"/>
      <c r="C88" s="55"/>
      <c r="D88" s="55"/>
      <c r="E88" s="55"/>
      <c r="F88" s="72"/>
      <c r="G88" s="54"/>
      <c r="H88" s="74">
        <f t="shared" si="16"/>
        <v>0</v>
      </c>
      <c r="I88" s="54"/>
      <c r="J88" s="74">
        <f t="shared" si="17"/>
        <v>0</v>
      </c>
      <c r="K88" s="74" t="str">
        <f t="shared" si="12"/>
        <v>-</v>
      </c>
      <c r="L88" s="55"/>
      <c r="M88" s="54"/>
      <c r="N88" s="74" t="str">
        <f t="shared" si="13"/>
        <v>-</v>
      </c>
      <c r="O88" s="55"/>
      <c r="P88" s="60"/>
    </row>
    <row r="89" spans="2:16" x14ac:dyDescent="0.25">
      <c r="B89" s="59"/>
      <c r="C89" s="55"/>
      <c r="D89" s="55"/>
      <c r="E89" s="55"/>
      <c r="F89" s="72"/>
      <c r="G89" s="54"/>
      <c r="H89" s="74">
        <f t="shared" si="16"/>
        <v>0</v>
      </c>
      <c r="I89" s="54"/>
      <c r="J89" s="74">
        <f t="shared" si="17"/>
        <v>0</v>
      </c>
      <c r="K89" s="74" t="str">
        <f t="shared" si="12"/>
        <v>-</v>
      </c>
      <c r="L89" s="55"/>
      <c r="M89" s="54"/>
      <c r="N89" s="74" t="str">
        <f t="shared" si="13"/>
        <v>-</v>
      </c>
      <c r="O89" s="55"/>
      <c r="P89" s="60"/>
    </row>
    <row r="90" spans="2:16" x14ac:dyDescent="0.25">
      <c r="B90" s="59"/>
      <c r="C90" s="55"/>
      <c r="D90" s="55"/>
      <c r="E90" s="55"/>
      <c r="F90" s="72" t="s">
        <v>60</v>
      </c>
      <c r="G90" s="54">
        <f>+G27-SUM(G80:G89)</f>
        <v>0</v>
      </c>
      <c r="H90" s="74">
        <f t="shared" si="16"/>
        <v>0</v>
      </c>
      <c r="I90" s="54">
        <f>+I27-SUM(I80:I89)</f>
        <v>0.57000000000000384</v>
      </c>
      <c r="J90" s="74">
        <f t="shared" si="17"/>
        <v>2.8542814221332188E-2</v>
      </c>
      <c r="K90" s="74">
        <f t="shared" si="12"/>
        <v>-1</v>
      </c>
      <c r="L90" s="55"/>
      <c r="M90" s="54">
        <f>+M27-SUM(M80:M89)</f>
        <v>9.9999999999997868E-3</v>
      </c>
      <c r="N90" s="74">
        <f t="shared" si="13"/>
        <v>-1</v>
      </c>
      <c r="O90" s="55"/>
      <c r="P90" s="60"/>
    </row>
    <row r="91" spans="2:16" x14ac:dyDescent="0.25">
      <c r="B91" s="59"/>
      <c r="C91" s="55"/>
      <c r="D91" s="55"/>
      <c r="E91" s="55"/>
      <c r="F91" s="67" t="s">
        <v>11</v>
      </c>
      <c r="G91" s="69">
        <f>+G79+G67</f>
        <v>54.760000000000005</v>
      </c>
      <c r="H91" s="69"/>
      <c r="I91" s="69">
        <f>+I79+I67</f>
        <v>27.740000000000002</v>
      </c>
      <c r="J91" s="69"/>
      <c r="K91" s="75">
        <f t="shared" si="12"/>
        <v>0.97404470079307859</v>
      </c>
      <c r="L91" s="55"/>
      <c r="M91" s="69">
        <f>+M79+M67</f>
        <v>15.719999999999999</v>
      </c>
      <c r="N91" s="75">
        <f t="shared" si="13"/>
        <v>2.4834605597964381</v>
      </c>
      <c r="O91" s="55"/>
      <c r="P91" s="60"/>
    </row>
    <row r="92" spans="2:16" x14ac:dyDescent="0.25">
      <c r="B92" s="59"/>
      <c r="C92" s="55"/>
      <c r="D92" s="55"/>
      <c r="E92" s="55"/>
      <c r="F92" s="70"/>
      <c r="G92" s="70"/>
      <c r="H92" s="70"/>
      <c r="I92" s="70"/>
      <c r="J92" s="70"/>
      <c r="K92" s="70"/>
      <c r="L92" s="55"/>
      <c r="M92" s="55"/>
      <c r="N92" s="55"/>
      <c r="O92" s="55"/>
      <c r="P92" s="60"/>
    </row>
    <row r="93" spans="2:16" x14ac:dyDescent="0.25">
      <c r="B93" s="59"/>
      <c r="C93" s="55"/>
      <c r="D93" s="55"/>
      <c r="E93" s="55"/>
      <c r="F93" s="70" t="s">
        <v>56</v>
      </c>
      <c r="G93" s="70"/>
      <c r="H93" s="70"/>
      <c r="I93" s="70"/>
      <c r="J93" s="70"/>
      <c r="K93" s="70"/>
      <c r="L93" s="55"/>
      <c r="M93" s="55"/>
      <c r="N93" s="55"/>
      <c r="O93" s="55"/>
      <c r="P93" s="60"/>
    </row>
    <row r="94" spans="2:16" x14ac:dyDescent="0.25">
      <c r="B94" s="59"/>
      <c r="C94" s="55"/>
      <c r="D94" s="55"/>
      <c r="E94" s="55"/>
      <c r="F94" s="70" t="s">
        <v>57</v>
      </c>
      <c r="G94" s="70"/>
      <c r="H94" s="70"/>
      <c r="I94" s="70"/>
      <c r="J94" s="70"/>
      <c r="K94" s="70"/>
      <c r="L94" s="55"/>
      <c r="M94" s="55"/>
      <c r="N94" s="55"/>
      <c r="O94" s="55"/>
      <c r="P94" s="60"/>
    </row>
    <row r="95" spans="2:16" x14ac:dyDescent="0.25">
      <c r="B95" s="59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60"/>
    </row>
    <row r="96" spans="2:16" x14ac:dyDescent="0.25"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4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96"/>
  <sheetViews>
    <sheetView topLeftCell="D34" zoomScaleNormal="100" workbookViewId="0">
      <selection activeCell="G70" sqref="G70"/>
    </sheetView>
  </sheetViews>
  <sheetFormatPr defaultColWidth="0" defaultRowHeight="12" x14ac:dyDescent="0.25"/>
  <cols>
    <col min="1" max="1" width="11.6640625" style="26" customWidth="1"/>
    <col min="2" max="4" width="12.6640625" style="26" customWidth="1"/>
    <col min="5" max="5" width="4.33203125" style="26" customWidth="1"/>
    <col min="6" max="6" width="23.88671875" style="26" customWidth="1"/>
    <col min="7" max="16" width="12.6640625" style="26" customWidth="1"/>
    <col min="17" max="17" width="11.6640625" style="26" customWidth="1"/>
    <col min="18" max="20" width="0" style="26" hidden="1" customWidth="1"/>
    <col min="21" max="16384" width="11.44140625" style="26" hidden="1"/>
  </cols>
  <sheetData>
    <row r="1" spans="2:16" ht="9" customHeight="1" x14ac:dyDescent="0.3">
      <c r="C1" s="27"/>
      <c r="D1" s="27"/>
    </row>
    <row r="2" spans="2:16" x14ac:dyDescent="0.25">
      <c r="B2" s="90" t="s">
        <v>156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2:16" x14ac:dyDescent="0.2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2:16" x14ac:dyDescent="0.25">
      <c r="B4" s="28"/>
      <c r="G4" s="28"/>
      <c r="L4" s="28"/>
      <c r="M4" s="28"/>
    </row>
    <row r="5" spans="2:16" x14ac:dyDescent="0.25">
      <c r="B5" s="28"/>
      <c r="G5" s="28"/>
      <c r="L5" s="28"/>
      <c r="M5" s="28"/>
    </row>
    <row r="6" spans="2:16" x14ac:dyDescent="0.25">
      <c r="B6" s="29" t="s">
        <v>65</v>
      </c>
    </row>
    <row r="7" spans="2:16" x14ac:dyDescent="0.25"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</row>
    <row r="8" spans="2:16" x14ac:dyDescent="0.25">
      <c r="B8" s="59"/>
      <c r="C8" s="55"/>
      <c r="D8" s="55"/>
      <c r="E8" s="55"/>
      <c r="F8" s="55"/>
      <c r="G8" s="55"/>
      <c r="H8" s="55"/>
      <c r="I8" s="65"/>
      <c r="J8" s="65"/>
      <c r="K8" s="65"/>
      <c r="L8" s="65"/>
      <c r="M8" s="65"/>
      <c r="N8" s="65"/>
      <c r="O8" s="65"/>
      <c r="P8" s="60"/>
    </row>
    <row r="9" spans="2:16" x14ac:dyDescent="0.25">
      <c r="B9" s="59"/>
      <c r="C9" s="55"/>
      <c r="D9" s="55"/>
      <c r="E9" s="55"/>
      <c r="F9" s="65" t="s">
        <v>46</v>
      </c>
      <c r="G9" s="65"/>
      <c r="H9" s="65"/>
      <c r="I9" s="65"/>
      <c r="J9" s="65"/>
      <c r="K9" s="65"/>
      <c r="L9" s="70"/>
      <c r="M9" s="70"/>
      <c r="N9" s="70"/>
      <c r="O9" s="70"/>
      <c r="P9" s="60"/>
    </row>
    <row r="10" spans="2:16" x14ac:dyDescent="0.25">
      <c r="B10" s="59"/>
      <c r="C10" s="55"/>
      <c r="D10" s="55"/>
      <c r="E10" s="55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0"/>
    </row>
    <row r="11" spans="2:16" x14ac:dyDescent="0.25">
      <c r="B11" s="59"/>
      <c r="C11" s="55"/>
      <c r="D11" s="55"/>
      <c r="E11" s="55"/>
      <c r="F11" s="91" t="s">
        <v>55</v>
      </c>
      <c r="G11" s="91"/>
      <c r="H11" s="91"/>
      <c r="I11" s="91"/>
      <c r="J11" s="91"/>
      <c r="K11" s="91"/>
      <c r="L11" s="70"/>
      <c r="M11" s="70"/>
      <c r="N11" s="70"/>
      <c r="O11" s="70"/>
      <c r="P11" s="60"/>
    </row>
    <row r="12" spans="2:16" x14ac:dyDescent="0.25">
      <c r="B12" s="59"/>
      <c r="C12" s="55"/>
      <c r="D12" s="55"/>
      <c r="E12" s="55"/>
      <c r="F12" s="89" t="s">
        <v>54</v>
      </c>
      <c r="G12" s="89"/>
      <c r="H12" s="89"/>
      <c r="I12" s="89"/>
      <c r="J12" s="89"/>
      <c r="K12" s="89"/>
      <c r="L12" s="70"/>
      <c r="M12" s="70"/>
      <c r="N12" s="70"/>
      <c r="O12" s="70"/>
      <c r="P12" s="60"/>
    </row>
    <row r="13" spans="2:16" x14ac:dyDescent="0.25">
      <c r="B13" s="59"/>
      <c r="C13" s="55"/>
      <c r="D13" s="55"/>
      <c r="E13" s="55"/>
      <c r="F13" s="71"/>
      <c r="G13" s="71"/>
      <c r="H13" s="71"/>
      <c r="I13" s="71"/>
      <c r="J13" s="71"/>
      <c r="K13" s="71"/>
      <c r="L13" s="70"/>
      <c r="M13" s="70"/>
      <c r="N13" s="70"/>
      <c r="O13" s="70"/>
      <c r="P13" s="60"/>
    </row>
    <row r="14" spans="2:16" x14ac:dyDescent="0.25">
      <c r="B14" s="59"/>
      <c r="C14" s="55"/>
      <c r="D14" s="55"/>
      <c r="E14" s="55"/>
      <c r="F14" s="68" t="s">
        <v>47</v>
      </c>
      <c r="G14" s="68" t="s">
        <v>51</v>
      </c>
      <c r="H14" s="68" t="s">
        <v>50</v>
      </c>
      <c r="I14" s="68" t="s">
        <v>52</v>
      </c>
      <c r="J14" s="68" t="s">
        <v>50</v>
      </c>
      <c r="K14" s="68" t="s">
        <v>53</v>
      </c>
      <c r="L14" s="70"/>
      <c r="M14" s="68" t="s">
        <v>224</v>
      </c>
      <c r="N14" s="68" t="s">
        <v>223</v>
      </c>
      <c r="O14" s="70"/>
      <c r="P14" s="60"/>
    </row>
    <row r="15" spans="2:16" x14ac:dyDescent="0.25">
      <c r="B15" s="59"/>
      <c r="C15" s="55"/>
      <c r="D15" s="55"/>
      <c r="E15" s="55"/>
      <c r="F15" s="67" t="s">
        <v>48</v>
      </c>
      <c r="G15" s="76">
        <f>+SUM(G16:G26)</f>
        <v>6.19</v>
      </c>
      <c r="H15" s="75">
        <f>1-H27</f>
        <v>0.9935794542536116</v>
      </c>
      <c r="I15" s="69">
        <f>+SUM(I16:I26)</f>
        <v>7.34</v>
      </c>
      <c r="J15" s="69"/>
      <c r="K15" s="75">
        <f>+IFERROR(G15/I15-1, "-")</f>
        <v>-0.15667574931880102</v>
      </c>
      <c r="L15" s="70"/>
      <c r="M15" s="69">
        <f>+SUM(M16:M26)</f>
        <v>5.2700000000000005</v>
      </c>
      <c r="N15" s="75">
        <f t="shared" ref="N15:N26" si="0">+IFERROR(G15/M15-1, "-")</f>
        <v>0.17457305502846299</v>
      </c>
      <c r="O15" s="70"/>
      <c r="P15" s="60"/>
    </row>
    <row r="16" spans="2:16" x14ac:dyDescent="0.25">
      <c r="B16" s="59"/>
      <c r="C16" s="55"/>
      <c r="D16" s="55"/>
      <c r="E16" s="55"/>
      <c r="F16" s="72" t="s">
        <v>110</v>
      </c>
      <c r="G16" s="78">
        <v>5.94</v>
      </c>
      <c r="H16" s="74">
        <f>+G16/G$15</f>
        <v>0.95961227786752823</v>
      </c>
      <c r="I16" s="54">
        <v>7.29</v>
      </c>
      <c r="J16" s="74">
        <f>+I16/I$15</f>
        <v>0.99318801089918263</v>
      </c>
      <c r="K16" s="74">
        <f t="shared" ref="K16:K25" si="1">+IFERROR(G16/I16-1, "-")</f>
        <v>-0.18518518518518512</v>
      </c>
      <c r="L16" s="70"/>
      <c r="M16" s="54">
        <v>5.2</v>
      </c>
      <c r="N16" s="74">
        <f t="shared" si="0"/>
        <v>0.14230769230769225</v>
      </c>
      <c r="O16" s="70"/>
      <c r="P16" s="60"/>
    </row>
    <row r="17" spans="2:16" x14ac:dyDescent="0.25">
      <c r="B17" s="59"/>
      <c r="C17" s="55"/>
      <c r="D17" s="55"/>
      <c r="E17" s="55"/>
      <c r="F17" s="72" t="s">
        <v>68</v>
      </c>
      <c r="G17" s="78">
        <v>7.0000000000000007E-2</v>
      </c>
      <c r="H17" s="74">
        <f t="shared" ref="H17:H25" si="2">+G17/G$15</f>
        <v>1.1308562197092085E-2</v>
      </c>
      <c r="I17" s="54"/>
      <c r="J17" s="74">
        <f t="shared" ref="J17:J25" si="3">+I17/I$15</f>
        <v>0</v>
      </c>
      <c r="K17" s="74" t="str">
        <f t="shared" si="1"/>
        <v>-</v>
      </c>
      <c r="L17" s="70"/>
      <c r="M17" s="54"/>
      <c r="N17" s="74" t="str">
        <f t="shared" si="0"/>
        <v>-</v>
      </c>
      <c r="O17" s="70"/>
      <c r="P17" s="60"/>
    </row>
    <row r="18" spans="2:16" x14ac:dyDescent="0.25">
      <c r="B18" s="59"/>
      <c r="C18" s="55"/>
      <c r="D18" s="55"/>
      <c r="E18" s="55"/>
      <c r="F18" s="72" t="s">
        <v>60</v>
      </c>
      <c r="G18" s="78">
        <v>0.18</v>
      </c>
      <c r="H18" s="74">
        <f t="shared" si="2"/>
        <v>2.9079159935379642E-2</v>
      </c>
      <c r="I18" s="54">
        <v>0.05</v>
      </c>
      <c r="J18" s="74">
        <f t="shared" si="3"/>
        <v>6.8119891008174395E-3</v>
      </c>
      <c r="K18" s="74">
        <f t="shared" si="1"/>
        <v>2.5999999999999996</v>
      </c>
      <c r="L18" s="70"/>
      <c r="M18" s="54">
        <v>7.0000000000000007E-2</v>
      </c>
      <c r="N18" s="74">
        <f t="shared" si="0"/>
        <v>1.5714285714285712</v>
      </c>
      <c r="O18" s="70"/>
      <c r="P18" s="60"/>
    </row>
    <row r="19" spans="2:16" x14ac:dyDescent="0.25">
      <c r="B19" s="59"/>
      <c r="C19" s="55"/>
      <c r="D19" s="55"/>
      <c r="E19" s="55"/>
      <c r="F19" s="72"/>
      <c r="G19" s="78"/>
      <c r="H19" s="74">
        <f t="shared" si="2"/>
        <v>0</v>
      </c>
      <c r="I19" s="54"/>
      <c r="J19" s="74">
        <f t="shared" si="3"/>
        <v>0</v>
      </c>
      <c r="K19" s="74" t="str">
        <f t="shared" si="1"/>
        <v>-</v>
      </c>
      <c r="L19" s="70"/>
      <c r="M19" s="54"/>
      <c r="N19" s="74" t="str">
        <f t="shared" si="0"/>
        <v>-</v>
      </c>
      <c r="O19" s="70"/>
      <c r="P19" s="60"/>
    </row>
    <row r="20" spans="2:16" x14ac:dyDescent="0.25">
      <c r="B20" s="59"/>
      <c r="C20" s="55"/>
      <c r="D20" s="55"/>
      <c r="E20" s="55"/>
      <c r="F20" s="72"/>
      <c r="G20" s="54"/>
      <c r="H20" s="74">
        <f t="shared" si="2"/>
        <v>0</v>
      </c>
      <c r="I20" s="54"/>
      <c r="J20" s="74">
        <f t="shared" si="3"/>
        <v>0</v>
      </c>
      <c r="K20" s="74" t="str">
        <f t="shared" si="1"/>
        <v>-</v>
      </c>
      <c r="L20" s="55"/>
      <c r="M20" s="54"/>
      <c r="N20" s="74" t="str">
        <f t="shared" si="0"/>
        <v>-</v>
      </c>
      <c r="O20" s="55"/>
      <c r="P20" s="60"/>
    </row>
    <row r="21" spans="2:16" x14ac:dyDescent="0.25">
      <c r="B21" s="59"/>
      <c r="C21" s="55"/>
      <c r="D21" s="55"/>
      <c r="E21" s="55"/>
      <c r="F21" s="72"/>
      <c r="G21" s="54"/>
      <c r="H21" s="74">
        <f t="shared" si="2"/>
        <v>0</v>
      </c>
      <c r="I21" s="54"/>
      <c r="J21" s="74">
        <f t="shared" si="3"/>
        <v>0</v>
      </c>
      <c r="K21" s="74" t="str">
        <f t="shared" si="1"/>
        <v>-</v>
      </c>
      <c r="L21" s="55"/>
      <c r="M21" s="54"/>
      <c r="N21" s="74" t="str">
        <f t="shared" si="0"/>
        <v>-</v>
      </c>
      <c r="O21" s="55"/>
      <c r="P21" s="60"/>
    </row>
    <row r="22" spans="2:16" x14ac:dyDescent="0.25">
      <c r="B22" s="59"/>
      <c r="C22" s="55"/>
      <c r="D22" s="55"/>
      <c r="E22" s="55"/>
      <c r="F22" s="72"/>
      <c r="G22" s="54"/>
      <c r="H22" s="74">
        <f t="shared" si="2"/>
        <v>0</v>
      </c>
      <c r="I22" s="54"/>
      <c r="J22" s="74">
        <f t="shared" si="3"/>
        <v>0</v>
      </c>
      <c r="K22" s="74" t="str">
        <f t="shared" si="1"/>
        <v>-</v>
      </c>
      <c r="L22" s="55"/>
      <c r="M22" s="54"/>
      <c r="N22" s="74" t="str">
        <f t="shared" si="0"/>
        <v>-</v>
      </c>
      <c r="O22" s="55"/>
      <c r="P22" s="60"/>
    </row>
    <row r="23" spans="2:16" x14ac:dyDescent="0.25">
      <c r="B23" s="59"/>
      <c r="C23" s="55"/>
      <c r="D23" s="55"/>
      <c r="E23" s="55"/>
      <c r="F23" s="72"/>
      <c r="G23" s="54"/>
      <c r="H23" s="74">
        <f t="shared" si="2"/>
        <v>0</v>
      </c>
      <c r="I23" s="54"/>
      <c r="J23" s="74">
        <f t="shared" si="3"/>
        <v>0</v>
      </c>
      <c r="K23" s="74" t="str">
        <f t="shared" si="1"/>
        <v>-</v>
      </c>
      <c r="L23" s="55"/>
      <c r="M23" s="54"/>
      <c r="N23" s="74" t="str">
        <f t="shared" si="0"/>
        <v>-</v>
      </c>
      <c r="O23" s="55"/>
      <c r="P23" s="60"/>
    </row>
    <row r="24" spans="2:16" x14ac:dyDescent="0.25">
      <c r="B24" s="59"/>
      <c r="C24" s="55"/>
      <c r="D24" s="55"/>
      <c r="E24" s="55"/>
      <c r="F24" s="72"/>
      <c r="G24" s="54"/>
      <c r="H24" s="74">
        <f t="shared" si="2"/>
        <v>0</v>
      </c>
      <c r="I24" s="54"/>
      <c r="J24" s="74">
        <f t="shared" si="3"/>
        <v>0</v>
      </c>
      <c r="K24" s="74" t="str">
        <f t="shared" si="1"/>
        <v>-</v>
      </c>
      <c r="L24" s="55"/>
      <c r="M24" s="54"/>
      <c r="N24" s="74" t="str">
        <f t="shared" si="0"/>
        <v>-</v>
      </c>
      <c r="O24" s="55"/>
      <c r="P24" s="60"/>
    </row>
    <row r="25" spans="2:16" x14ac:dyDescent="0.25">
      <c r="B25" s="59"/>
      <c r="C25" s="55"/>
      <c r="D25" s="55"/>
      <c r="E25" s="55"/>
      <c r="F25" s="72"/>
      <c r="G25" s="54"/>
      <c r="H25" s="74">
        <f t="shared" si="2"/>
        <v>0</v>
      </c>
      <c r="I25" s="54"/>
      <c r="J25" s="74">
        <f t="shared" si="3"/>
        <v>0</v>
      </c>
      <c r="K25" s="74" t="str">
        <f t="shared" si="1"/>
        <v>-</v>
      </c>
      <c r="L25" s="55"/>
      <c r="M25" s="54"/>
      <c r="N25" s="74" t="str">
        <f t="shared" si="0"/>
        <v>-</v>
      </c>
      <c r="O25" s="55"/>
      <c r="P25" s="60"/>
    </row>
    <row r="26" spans="2:16" x14ac:dyDescent="0.25">
      <c r="B26" s="59"/>
      <c r="C26" s="55"/>
      <c r="D26" s="55"/>
      <c r="E26" s="55"/>
      <c r="F26" s="72"/>
      <c r="G26" s="54"/>
      <c r="H26" s="54"/>
      <c r="I26" s="54"/>
      <c r="J26" s="54"/>
      <c r="K26" s="54"/>
      <c r="L26" s="55"/>
      <c r="M26" s="54"/>
      <c r="N26" s="54" t="str">
        <f t="shared" si="0"/>
        <v>-</v>
      </c>
      <c r="O26" s="55"/>
      <c r="P26" s="60"/>
    </row>
    <row r="27" spans="2:16" x14ac:dyDescent="0.25">
      <c r="B27" s="59"/>
      <c r="C27" s="55"/>
      <c r="D27" s="55"/>
      <c r="E27" s="55"/>
      <c r="F27" s="67" t="s">
        <v>49</v>
      </c>
      <c r="G27" s="77">
        <f>+SUM(G28:G31)</f>
        <v>0.04</v>
      </c>
      <c r="H27" s="75">
        <f>+G27/G32</f>
        <v>6.420545746388443E-3</v>
      </c>
      <c r="I27" s="69">
        <f>+SUM(I28:I31)</f>
        <v>2.27</v>
      </c>
      <c r="J27" s="69"/>
      <c r="K27" s="75">
        <f t="shared" ref="K27:K32" si="4">+IFERROR(G27/I27-1, "-")</f>
        <v>-0.98237885462555063</v>
      </c>
      <c r="L27" s="55"/>
      <c r="M27" s="69">
        <f>+SUM(M28:M31)</f>
        <v>8.39</v>
      </c>
      <c r="N27" s="75">
        <f>+IFERROR(G27/M27-1, "-")</f>
        <v>-0.99523241954707986</v>
      </c>
      <c r="O27" s="55"/>
      <c r="P27" s="60"/>
    </row>
    <row r="28" spans="2:16" x14ac:dyDescent="0.25">
      <c r="B28" s="59"/>
      <c r="C28" s="55"/>
      <c r="D28" s="55"/>
      <c r="E28" s="55"/>
      <c r="F28" s="72" t="s">
        <v>77</v>
      </c>
      <c r="G28" s="79">
        <v>0.04</v>
      </c>
      <c r="H28" s="74">
        <f>+G28/G$27</f>
        <v>1</v>
      </c>
      <c r="I28" s="54">
        <v>0.15</v>
      </c>
      <c r="J28" s="74">
        <f t="shared" ref="J28:J31" si="5">+I28/I$27</f>
        <v>6.6079295154185022E-2</v>
      </c>
      <c r="K28" s="74">
        <f t="shared" si="4"/>
        <v>-0.73333333333333339</v>
      </c>
      <c r="L28" s="55"/>
      <c r="M28" s="54">
        <v>0.24</v>
      </c>
      <c r="N28" s="74">
        <f t="shared" ref="N28:N32" si="6">+IFERROR(G28/M28-1, "-")</f>
        <v>-0.83333333333333326</v>
      </c>
      <c r="O28" s="55"/>
      <c r="P28" s="60"/>
    </row>
    <row r="29" spans="2:16" x14ac:dyDescent="0.25">
      <c r="B29" s="59"/>
      <c r="C29" s="55"/>
      <c r="D29" s="55"/>
      <c r="E29" s="55"/>
      <c r="F29" s="72" t="s">
        <v>75</v>
      </c>
      <c r="G29" s="54">
        <v>0</v>
      </c>
      <c r="H29" s="74">
        <f t="shared" ref="H29:H31" si="7">+G29/G$27</f>
        <v>0</v>
      </c>
      <c r="I29" s="54">
        <v>2.12</v>
      </c>
      <c r="J29" s="74">
        <f t="shared" si="5"/>
        <v>0.93392070484581502</v>
      </c>
      <c r="K29" s="74">
        <f t="shared" si="4"/>
        <v>-1</v>
      </c>
      <c r="L29" s="55"/>
      <c r="M29" s="54">
        <v>8.15</v>
      </c>
      <c r="N29" s="74">
        <f t="shared" si="6"/>
        <v>-1</v>
      </c>
      <c r="O29" s="55"/>
      <c r="P29" s="60"/>
    </row>
    <row r="30" spans="2:16" x14ac:dyDescent="0.25">
      <c r="B30" s="59"/>
      <c r="C30" s="55"/>
      <c r="D30" s="55"/>
      <c r="E30" s="55"/>
      <c r="F30" s="73"/>
      <c r="G30" s="54"/>
      <c r="H30" s="74">
        <f t="shared" si="7"/>
        <v>0</v>
      </c>
      <c r="I30" s="54"/>
      <c r="J30" s="74">
        <f t="shared" si="5"/>
        <v>0</v>
      </c>
      <c r="K30" s="74" t="str">
        <f t="shared" si="4"/>
        <v>-</v>
      </c>
      <c r="L30" s="55"/>
      <c r="M30" s="54"/>
      <c r="N30" s="74" t="str">
        <f t="shared" si="6"/>
        <v>-</v>
      </c>
      <c r="O30" s="55"/>
      <c r="P30" s="60"/>
    </row>
    <row r="31" spans="2:16" x14ac:dyDescent="0.25">
      <c r="B31" s="59"/>
      <c r="C31" s="55"/>
      <c r="D31" s="55"/>
      <c r="E31" s="55"/>
      <c r="F31" s="73"/>
      <c r="G31" s="54"/>
      <c r="H31" s="74">
        <f t="shared" si="7"/>
        <v>0</v>
      </c>
      <c r="I31" s="54"/>
      <c r="J31" s="74">
        <f t="shared" si="5"/>
        <v>0</v>
      </c>
      <c r="K31" s="74" t="str">
        <f t="shared" si="4"/>
        <v>-</v>
      </c>
      <c r="L31" s="55"/>
      <c r="M31" s="54"/>
      <c r="N31" s="74" t="str">
        <f t="shared" si="6"/>
        <v>-</v>
      </c>
      <c r="O31" s="55"/>
      <c r="P31" s="60"/>
    </row>
    <row r="32" spans="2:16" x14ac:dyDescent="0.25">
      <c r="B32" s="59"/>
      <c r="C32" s="55"/>
      <c r="D32" s="55"/>
      <c r="E32" s="55"/>
      <c r="F32" s="67" t="s">
        <v>11</v>
      </c>
      <c r="G32" s="69">
        <f>+G27+G15</f>
        <v>6.23</v>
      </c>
      <c r="H32" s="69"/>
      <c r="I32" s="69">
        <f>+I27+I15</f>
        <v>9.61</v>
      </c>
      <c r="J32" s="69"/>
      <c r="K32" s="75">
        <f t="shared" si="4"/>
        <v>-0.35171696149843901</v>
      </c>
      <c r="L32" s="55"/>
      <c r="M32" s="69">
        <f>+M27+M15</f>
        <v>13.66</v>
      </c>
      <c r="N32" s="75">
        <f t="shared" si="6"/>
        <v>-0.54392386530014636</v>
      </c>
      <c r="O32" s="55"/>
      <c r="P32" s="60"/>
    </row>
    <row r="33" spans="2:16" x14ac:dyDescent="0.25">
      <c r="B33" s="59"/>
      <c r="C33" s="55"/>
      <c r="D33" s="55"/>
      <c r="E33" s="55"/>
      <c r="F33" s="70"/>
      <c r="G33" s="102">
        <f>+G32/G34</f>
        <v>4.8735535793630421E-4</v>
      </c>
      <c r="H33" s="70"/>
      <c r="I33" s="70"/>
      <c r="J33" s="70"/>
      <c r="K33" s="70"/>
      <c r="L33" s="55"/>
      <c r="M33" s="55"/>
      <c r="N33" s="55"/>
      <c r="O33" s="55"/>
      <c r="P33" s="60"/>
    </row>
    <row r="34" spans="2:16" x14ac:dyDescent="0.25">
      <c r="B34" s="59"/>
      <c r="C34" s="55"/>
      <c r="D34" s="55"/>
      <c r="E34" s="55"/>
      <c r="F34" s="70" t="s">
        <v>56</v>
      </c>
      <c r="G34" s="95">
        <f>+'Macro Región Centro'!D32</f>
        <v>12783.280000000002</v>
      </c>
      <c r="H34" s="70"/>
      <c r="I34" s="70"/>
      <c r="J34" s="70"/>
      <c r="K34" s="70"/>
      <c r="L34" s="55"/>
      <c r="M34" s="55"/>
      <c r="N34" s="55"/>
      <c r="O34" s="55"/>
      <c r="P34" s="60"/>
    </row>
    <row r="35" spans="2:16" x14ac:dyDescent="0.25">
      <c r="B35" s="59"/>
      <c r="C35" s="55"/>
      <c r="D35" s="55"/>
      <c r="E35" s="55"/>
      <c r="F35" s="70" t="s">
        <v>57</v>
      </c>
      <c r="G35" s="70"/>
      <c r="H35" s="70"/>
      <c r="I35" s="70"/>
      <c r="J35" s="70"/>
      <c r="K35" s="70"/>
      <c r="L35" s="55"/>
      <c r="M35" s="55"/>
      <c r="N35" s="55"/>
      <c r="O35" s="55"/>
      <c r="P35" s="60"/>
    </row>
    <row r="36" spans="2:16" x14ac:dyDescent="0.25">
      <c r="B36" s="59"/>
      <c r="C36" s="55"/>
      <c r="D36" s="55"/>
      <c r="E36" s="55"/>
      <c r="F36" s="70"/>
      <c r="G36" s="70"/>
      <c r="H36" s="70"/>
      <c r="I36" s="70"/>
      <c r="J36" s="70"/>
      <c r="K36" s="70"/>
      <c r="L36" s="55"/>
      <c r="M36" s="55"/>
      <c r="N36" s="55"/>
      <c r="O36" s="55"/>
      <c r="P36" s="60"/>
    </row>
    <row r="37" spans="2:16" x14ac:dyDescent="0.25">
      <c r="B37" s="59"/>
      <c r="C37" s="55"/>
      <c r="D37" s="55"/>
      <c r="E37" s="55"/>
      <c r="F37" s="70"/>
      <c r="G37" s="70"/>
      <c r="H37" s="70"/>
      <c r="I37" s="70"/>
      <c r="J37" s="70"/>
      <c r="K37" s="70"/>
      <c r="L37" s="55"/>
      <c r="M37" s="55"/>
      <c r="N37" s="55"/>
      <c r="O37" s="55"/>
      <c r="P37" s="60"/>
    </row>
    <row r="38" spans="2:16" x14ac:dyDescent="0.25">
      <c r="B38" s="59"/>
      <c r="C38" s="55"/>
      <c r="D38" s="55"/>
      <c r="E38" s="55"/>
      <c r="F38" s="65" t="s">
        <v>61</v>
      </c>
      <c r="G38" s="65"/>
      <c r="H38" s="65"/>
      <c r="I38" s="65"/>
      <c r="J38" s="65"/>
      <c r="K38" s="65"/>
      <c r="L38" s="55"/>
      <c r="M38" s="55"/>
      <c r="N38" s="55"/>
      <c r="O38" s="55"/>
      <c r="P38" s="60"/>
    </row>
    <row r="39" spans="2:16" x14ac:dyDescent="0.25">
      <c r="B39" s="59"/>
      <c r="C39" s="55"/>
      <c r="D39" s="55"/>
      <c r="E39" s="55"/>
      <c r="F39" s="70"/>
      <c r="G39" s="70"/>
      <c r="H39" s="70"/>
      <c r="I39" s="70"/>
      <c r="J39" s="70"/>
      <c r="K39" s="70"/>
      <c r="L39" s="55"/>
      <c r="M39" s="55"/>
      <c r="N39" s="55"/>
      <c r="O39" s="55"/>
      <c r="P39" s="60"/>
    </row>
    <row r="40" spans="2:16" x14ac:dyDescent="0.25">
      <c r="B40" s="59"/>
      <c r="C40" s="55"/>
      <c r="D40" s="55"/>
      <c r="E40" s="55"/>
      <c r="F40" s="91" t="s">
        <v>58</v>
      </c>
      <c r="G40" s="91"/>
      <c r="H40" s="91"/>
      <c r="I40" s="91"/>
      <c r="J40" s="91"/>
      <c r="K40" s="91"/>
      <c r="L40" s="55"/>
      <c r="M40" s="55"/>
      <c r="N40" s="55"/>
      <c r="O40" s="55"/>
      <c r="P40" s="60"/>
    </row>
    <row r="41" spans="2:16" x14ac:dyDescent="0.25">
      <c r="B41" s="59"/>
      <c r="C41" s="55"/>
      <c r="D41" s="55"/>
      <c r="E41" s="55"/>
      <c r="F41" s="89" t="s">
        <v>54</v>
      </c>
      <c r="G41" s="89"/>
      <c r="H41" s="89"/>
      <c r="I41" s="89"/>
      <c r="J41" s="89"/>
      <c r="K41" s="89"/>
      <c r="L41" s="55"/>
      <c r="M41" s="55"/>
      <c r="N41" s="55"/>
      <c r="O41" s="55"/>
      <c r="P41" s="60"/>
    </row>
    <row r="42" spans="2:16" x14ac:dyDescent="0.25">
      <c r="B42" s="59"/>
      <c r="C42" s="55"/>
      <c r="D42" s="55"/>
      <c r="E42" s="55"/>
      <c r="F42" s="71"/>
      <c r="G42" s="71"/>
      <c r="H42" s="71"/>
      <c r="I42" s="71"/>
      <c r="J42" s="71"/>
      <c r="K42" s="71"/>
      <c r="L42" s="55"/>
      <c r="M42" s="55"/>
      <c r="N42" s="55"/>
      <c r="O42" s="55"/>
      <c r="P42" s="60"/>
    </row>
    <row r="43" spans="2:16" x14ac:dyDescent="0.25">
      <c r="B43" s="59"/>
      <c r="C43" s="55"/>
      <c r="D43" s="55"/>
      <c r="E43" s="55"/>
      <c r="F43" s="68" t="s">
        <v>59</v>
      </c>
      <c r="G43" s="68" t="s">
        <v>51</v>
      </c>
      <c r="H43" s="68" t="s">
        <v>50</v>
      </c>
      <c r="I43" s="68" t="s">
        <v>52</v>
      </c>
      <c r="J43" s="68" t="s">
        <v>50</v>
      </c>
      <c r="K43" s="68" t="s">
        <v>53</v>
      </c>
      <c r="L43" s="55"/>
      <c r="M43" s="68" t="s">
        <v>224</v>
      </c>
      <c r="N43" s="68" t="s">
        <v>223</v>
      </c>
      <c r="O43" s="55"/>
      <c r="P43" s="60"/>
    </row>
    <row r="44" spans="2:16" x14ac:dyDescent="0.25">
      <c r="B44" s="59"/>
      <c r="C44" s="55"/>
      <c r="D44" s="55"/>
      <c r="E44" s="55"/>
      <c r="F44" s="66" t="s">
        <v>157</v>
      </c>
      <c r="G44" s="54">
        <v>2.11</v>
      </c>
      <c r="H44" s="74">
        <f>+G44/G$55</f>
        <v>0.33868378812199035</v>
      </c>
      <c r="I44" s="54">
        <v>3.49</v>
      </c>
      <c r="J44" s="74">
        <f>+I44/I$55</f>
        <v>0.36316337148803335</v>
      </c>
      <c r="K44" s="74">
        <f t="shared" ref="K44:K55" si="8">+IFERROR(G44/I44-1, "-")</f>
        <v>-0.39541547277936973</v>
      </c>
      <c r="L44" s="55"/>
      <c r="M44" s="54">
        <v>2.2799999999999998</v>
      </c>
      <c r="N44" s="74">
        <f t="shared" ref="N44:N55" si="9">+IFERROR(G44/M44-1, "-")</f>
        <v>-7.456140350877194E-2</v>
      </c>
      <c r="O44" s="55"/>
      <c r="P44" s="60"/>
    </row>
    <row r="45" spans="2:16" x14ac:dyDescent="0.25">
      <c r="B45" s="59"/>
      <c r="C45" s="55"/>
      <c r="D45" s="55"/>
      <c r="E45" s="55"/>
      <c r="F45" s="66" t="s">
        <v>86</v>
      </c>
      <c r="G45" s="54">
        <v>1.23</v>
      </c>
      <c r="H45" s="74">
        <f t="shared" ref="H45:H54" si="10">+G45/G$55</f>
        <v>0.1974317817014446</v>
      </c>
      <c r="I45" s="54">
        <v>0.77</v>
      </c>
      <c r="J45" s="74">
        <f t="shared" ref="J45:J54" si="11">+I45/I$55</f>
        <v>8.0124869927159212E-2</v>
      </c>
      <c r="K45" s="74">
        <f t="shared" si="8"/>
        <v>0.59740259740259738</v>
      </c>
      <c r="L45" s="55"/>
      <c r="M45" s="54">
        <v>0.63</v>
      </c>
      <c r="N45" s="74">
        <f t="shared" si="9"/>
        <v>0.95238095238095233</v>
      </c>
      <c r="O45" s="55"/>
      <c r="P45" s="60"/>
    </row>
    <row r="46" spans="2:16" x14ac:dyDescent="0.25">
      <c r="B46" s="59"/>
      <c r="C46" s="55"/>
      <c r="D46" s="55"/>
      <c r="E46" s="55"/>
      <c r="F46" s="66" t="s">
        <v>82</v>
      </c>
      <c r="G46" s="54">
        <v>0.87</v>
      </c>
      <c r="H46" s="74">
        <f t="shared" si="10"/>
        <v>0.13964686998394862</v>
      </c>
      <c r="I46" s="54">
        <v>0.69</v>
      </c>
      <c r="J46" s="74">
        <f t="shared" si="11"/>
        <v>7.1800208116545264E-2</v>
      </c>
      <c r="K46" s="74">
        <f t="shared" si="8"/>
        <v>0.26086956521739135</v>
      </c>
      <c r="L46" s="55"/>
      <c r="M46" s="54">
        <v>0.36</v>
      </c>
      <c r="N46" s="74">
        <f t="shared" si="9"/>
        <v>1.416666666666667</v>
      </c>
      <c r="O46" s="55"/>
      <c r="P46" s="60"/>
    </row>
    <row r="47" spans="2:16" x14ac:dyDescent="0.25">
      <c r="B47" s="59"/>
      <c r="C47" s="55"/>
      <c r="D47" s="55"/>
      <c r="E47" s="55"/>
      <c r="F47" s="66" t="s">
        <v>158</v>
      </c>
      <c r="G47" s="54">
        <v>0.48</v>
      </c>
      <c r="H47" s="74">
        <f t="shared" si="10"/>
        <v>7.7046548956661312E-2</v>
      </c>
      <c r="I47" s="54">
        <v>0.28000000000000003</v>
      </c>
      <c r="J47" s="74">
        <f t="shared" si="11"/>
        <v>2.9136316337148808E-2</v>
      </c>
      <c r="K47" s="74">
        <f t="shared" si="8"/>
        <v>0.71428571428571397</v>
      </c>
      <c r="L47" s="55"/>
      <c r="M47" s="54">
        <v>0.03</v>
      </c>
      <c r="N47" s="74">
        <f t="shared" si="9"/>
        <v>15</v>
      </c>
      <c r="O47" s="55"/>
      <c r="P47" s="60"/>
    </row>
    <row r="48" spans="2:16" x14ac:dyDescent="0.25">
      <c r="B48" s="59"/>
      <c r="C48" s="55"/>
      <c r="D48" s="55"/>
      <c r="E48" s="55"/>
      <c r="F48" s="66" t="s">
        <v>83</v>
      </c>
      <c r="G48" s="54">
        <v>0.42</v>
      </c>
      <c r="H48" s="74">
        <f t="shared" si="10"/>
        <v>6.741573033707865E-2</v>
      </c>
      <c r="I48" s="54">
        <v>0.95</v>
      </c>
      <c r="J48" s="74">
        <f t="shared" si="11"/>
        <v>9.8855359001040588E-2</v>
      </c>
      <c r="K48" s="74">
        <f t="shared" si="8"/>
        <v>-0.55789473684210522</v>
      </c>
      <c r="L48" s="55"/>
      <c r="M48" s="54">
        <v>0.77</v>
      </c>
      <c r="N48" s="74">
        <f t="shared" si="9"/>
        <v>-0.45454545454545459</v>
      </c>
      <c r="O48" s="55"/>
      <c r="P48" s="60"/>
    </row>
    <row r="49" spans="2:16" x14ac:dyDescent="0.25">
      <c r="B49" s="59"/>
      <c r="C49" s="55"/>
      <c r="D49" s="55"/>
      <c r="E49" s="55"/>
      <c r="F49" s="66" t="s">
        <v>159</v>
      </c>
      <c r="G49" s="54">
        <v>0.21</v>
      </c>
      <c r="H49" s="74">
        <f t="shared" si="10"/>
        <v>3.3707865168539325E-2</v>
      </c>
      <c r="I49" s="54">
        <v>0.1</v>
      </c>
      <c r="J49" s="74">
        <f t="shared" si="11"/>
        <v>1.0405827263267432E-2</v>
      </c>
      <c r="K49" s="74">
        <f t="shared" si="8"/>
        <v>1.0999999999999996</v>
      </c>
      <c r="L49" s="55"/>
      <c r="M49" s="54">
        <v>0.16</v>
      </c>
      <c r="N49" s="74">
        <f t="shared" si="9"/>
        <v>0.3125</v>
      </c>
      <c r="O49" s="55"/>
      <c r="P49" s="60"/>
    </row>
    <row r="50" spans="2:16" x14ac:dyDescent="0.25">
      <c r="B50" s="59"/>
      <c r="C50" s="55"/>
      <c r="D50" s="55"/>
      <c r="E50" s="55"/>
      <c r="F50" s="66" t="s">
        <v>147</v>
      </c>
      <c r="G50" s="54">
        <v>0.15</v>
      </c>
      <c r="H50" s="74">
        <f t="shared" si="10"/>
        <v>2.4077046548956659E-2</v>
      </c>
      <c r="I50" s="54">
        <v>0.22</v>
      </c>
      <c r="J50" s="74">
        <f t="shared" si="11"/>
        <v>2.2892819979188347E-2</v>
      </c>
      <c r="K50" s="74">
        <f t="shared" si="8"/>
        <v>-0.31818181818181823</v>
      </c>
      <c r="L50" s="55"/>
      <c r="M50" s="54">
        <v>0.34</v>
      </c>
      <c r="N50" s="74">
        <f t="shared" si="9"/>
        <v>-0.55882352941176472</v>
      </c>
      <c r="O50" s="55"/>
      <c r="P50" s="60"/>
    </row>
    <row r="51" spans="2:16" x14ac:dyDescent="0.25">
      <c r="B51" s="59"/>
      <c r="C51" s="55"/>
      <c r="D51" s="55"/>
      <c r="E51" s="55"/>
      <c r="F51" s="66" t="s">
        <v>146</v>
      </c>
      <c r="G51" s="54">
        <v>0.13</v>
      </c>
      <c r="H51" s="74">
        <f t="shared" si="10"/>
        <v>2.0866773675762441E-2</v>
      </c>
      <c r="I51" s="54">
        <v>0</v>
      </c>
      <c r="J51" s="74">
        <f t="shared" si="11"/>
        <v>0</v>
      </c>
      <c r="K51" s="74" t="str">
        <f t="shared" si="8"/>
        <v>-</v>
      </c>
      <c r="L51" s="55"/>
      <c r="M51" s="54">
        <v>0.04</v>
      </c>
      <c r="N51" s="74">
        <f t="shared" si="9"/>
        <v>2.25</v>
      </c>
      <c r="O51" s="55"/>
      <c r="P51" s="60"/>
    </row>
    <row r="52" spans="2:16" x14ac:dyDescent="0.25">
      <c r="B52" s="59"/>
      <c r="C52" s="55"/>
      <c r="D52" s="55"/>
      <c r="E52" s="55"/>
      <c r="F52" s="66" t="s">
        <v>87</v>
      </c>
      <c r="G52" s="54">
        <v>0.12</v>
      </c>
      <c r="H52" s="74">
        <f t="shared" si="10"/>
        <v>1.9261637239165328E-2</v>
      </c>
      <c r="I52" s="54">
        <v>0</v>
      </c>
      <c r="J52" s="74">
        <f t="shared" si="11"/>
        <v>0</v>
      </c>
      <c r="K52" s="74" t="str">
        <f t="shared" si="8"/>
        <v>-</v>
      </c>
      <c r="L52" s="55"/>
      <c r="M52" s="54"/>
      <c r="N52" s="74" t="str">
        <f t="shared" si="9"/>
        <v>-</v>
      </c>
      <c r="O52" s="55"/>
      <c r="P52" s="60"/>
    </row>
    <row r="53" spans="2:16" x14ac:dyDescent="0.25">
      <c r="B53" s="59"/>
      <c r="C53" s="55"/>
      <c r="D53" s="55"/>
      <c r="E53" s="55"/>
      <c r="F53" s="66" t="s">
        <v>79</v>
      </c>
      <c r="G53" s="54">
        <v>0.09</v>
      </c>
      <c r="H53" s="74">
        <f t="shared" si="10"/>
        <v>1.4446227929373995E-2</v>
      </c>
      <c r="I53" s="54">
        <v>1.84</v>
      </c>
      <c r="J53" s="74">
        <f t="shared" si="11"/>
        <v>0.19146722164412072</v>
      </c>
      <c r="K53" s="74">
        <f t="shared" si="8"/>
        <v>-0.95108695652173914</v>
      </c>
      <c r="L53" s="55"/>
      <c r="M53" s="54">
        <v>3.1</v>
      </c>
      <c r="N53" s="74">
        <f t="shared" si="9"/>
        <v>-0.97096774193548385</v>
      </c>
      <c r="O53" s="55"/>
      <c r="P53" s="60"/>
    </row>
    <row r="54" spans="2:16" x14ac:dyDescent="0.25">
      <c r="B54" s="59"/>
      <c r="C54" s="55"/>
      <c r="D54" s="55"/>
      <c r="E54" s="55"/>
      <c r="F54" s="67" t="s">
        <v>60</v>
      </c>
      <c r="G54" s="54">
        <f>+G32-SUM(G44:G53)</f>
        <v>0.42000000000000082</v>
      </c>
      <c r="H54" s="74">
        <f t="shared" si="10"/>
        <v>6.7415730337078775E-2</v>
      </c>
      <c r="I54" s="54">
        <f>+I32-SUM(I44:I53)</f>
        <v>1.2699999999999996</v>
      </c>
      <c r="J54" s="74">
        <f t="shared" si="11"/>
        <v>0.13215400624349632</v>
      </c>
      <c r="K54" s="74">
        <f t="shared" si="8"/>
        <v>-0.66929133858267642</v>
      </c>
      <c r="L54" s="55"/>
      <c r="M54" s="54">
        <f>+M32-SUM(M44:M53)</f>
        <v>5.9500000000000011</v>
      </c>
      <c r="N54" s="75">
        <f t="shared" si="9"/>
        <v>-0.92941176470588227</v>
      </c>
      <c r="O54" s="55"/>
      <c r="P54" s="60"/>
    </row>
    <row r="55" spans="2:16" x14ac:dyDescent="0.25">
      <c r="B55" s="59"/>
      <c r="C55" s="55"/>
      <c r="D55" s="55"/>
      <c r="E55" s="55"/>
      <c r="F55" s="67" t="s">
        <v>11</v>
      </c>
      <c r="G55" s="69">
        <f>+SUM(G44:G54)</f>
        <v>6.23</v>
      </c>
      <c r="H55" s="69"/>
      <c r="I55" s="69">
        <f>+SUM(I44:I54)</f>
        <v>9.61</v>
      </c>
      <c r="J55" s="69"/>
      <c r="K55" s="75">
        <f t="shared" si="8"/>
        <v>-0.35171696149843901</v>
      </c>
      <c r="L55" s="55"/>
      <c r="M55" s="69">
        <f>+SUM(M44:M54)</f>
        <v>13.66</v>
      </c>
      <c r="N55" s="75">
        <f t="shared" si="9"/>
        <v>-0.54392386530014636</v>
      </c>
      <c r="O55" s="55"/>
      <c r="P55" s="60"/>
    </row>
    <row r="56" spans="2:16" x14ac:dyDescent="0.25">
      <c r="B56" s="59"/>
      <c r="C56" s="55"/>
      <c r="D56" s="55"/>
      <c r="E56" s="55"/>
      <c r="F56" s="70"/>
      <c r="G56" s="70"/>
      <c r="H56" s="70"/>
      <c r="I56" s="70"/>
      <c r="J56" s="70"/>
      <c r="K56" s="70"/>
      <c r="L56" s="55"/>
      <c r="M56" s="55"/>
      <c r="N56" s="55"/>
      <c r="O56" s="55"/>
      <c r="P56" s="60"/>
    </row>
    <row r="57" spans="2:16" x14ac:dyDescent="0.25">
      <c r="B57" s="59"/>
      <c r="C57" s="55"/>
      <c r="D57" s="55"/>
      <c r="E57" s="55"/>
      <c r="F57" s="70" t="s">
        <v>56</v>
      </c>
      <c r="G57" s="70"/>
      <c r="H57" s="70"/>
      <c r="I57" s="70"/>
      <c r="J57" s="70"/>
      <c r="K57" s="70"/>
      <c r="L57" s="55"/>
      <c r="M57" s="55"/>
      <c r="N57" s="55"/>
      <c r="O57" s="55"/>
      <c r="P57" s="60"/>
    </row>
    <row r="58" spans="2:16" x14ac:dyDescent="0.25">
      <c r="B58" s="59"/>
      <c r="C58" s="55"/>
      <c r="D58" s="55"/>
      <c r="E58" s="55"/>
      <c r="F58" s="70" t="s">
        <v>57</v>
      </c>
      <c r="G58" s="70"/>
      <c r="H58" s="70"/>
      <c r="I58" s="70"/>
      <c r="J58" s="70"/>
      <c r="K58" s="70"/>
      <c r="L58" s="55"/>
      <c r="M58" s="55"/>
      <c r="N58" s="55"/>
      <c r="O58" s="55"/>
      <c r="P58" s="60"/>
    </row>
    <row r="59" spans="2:16" x14ac:dyDescent="0.25">
      <c r="B59" s="59"/>
      <c r="C59" s="55"/>
      <c r="D59" s="55"/>
      <c r="E59" s="55"/>
      <c r="F59" s="70"/>
      <c r="G59" s="70"/>
      <c r="H59" s="70"/>
      <c r="I59" s="70"/>
      <c r="J59" s="70"/>
      <c r="K59" s="70"/>
      <c r="L59" s="55"/>
      <c r="M59" s="55"/>
      <c r="N59" s="55"/>
      <c r="O59" s="55"/>
      <c r="P59" s="60"/>
    </row>
    <row r="60" spans="2:16" x14ac:dyDescent="0.25">
      <c r="B60" s="59"/>
      <c r="C60" s="55"/>
      <c r="D60" s="55"/>
      <c r="E60" s="55"/>
      <c r="F60" s="70"/>
      <c r="G60" s="70"/>
      <c r="H60" s="70"/>
      <c r="I60" s="70"/>
      <c r="J60" s="70"/>
      <c r="K60" s="70"/>
      <c r="L60" s="55"/>
      <c r="M60" s="55"/>
      <c r="N60" s="55"/>
      <c r="O60" s="55"/>
      <c r="P60" s="60"/>
    </row>
    <row r="61" spans="2:16" x14ac:dyDescent="0.25">
      <c r="B61" s="59"/>
      <c r="C61" s="55"/>
      <c r="D61" s="55"/>
      <c r="E61" s="55"/>
      <c r="F61" s="65" t="s">
        <v>62</v>
      </c>
      <c r="G61" s="65"/>
      <c r="H61" s="65"/>
      <c r="I61" s="65"/>
      <c r="J61" s="65"/>
      <c r="K61" s="65"/>
      <c r="L61" s="55"/>
      <c r="M61" s="55"/>
      <c r="N61" s="55"/>
      <c r="O61" s="55"/>
      <c r="P61" s="60"/>
    </row>
    <row r="62" spans="2:16" x14ac:dyDescent="0.25">
      <c r="B62" s="59"/>
      <c r="C62" s="55"/>
      <c r="D62" s="55"/>
      <c r="E62" s="55"/>
      <c r="F62" s="70"/>
      <c r="G62" s="70"/>
      <c r="H62" s="70"/>
      <c r="I62" s="70"/>
      <c r="J62" s="70"/>
      <c r="K62" s="70"/>
      <c r="L62" s="55"/>
      <c r="M62" s="55"/>
      <c r="N62" s="55"/>
      <c r="O62" s="55"/>
      <c r="P62" s="60"/>
    </row>
    <row r="63" spans="2:16" x14ac:dyDescent="0.25">
      <c r="B63" s="59"/>
      <c r="C63" s="55"/>
      <c r="D63" s="55"/>
      <c r="E63" s="55"/>
      <c r="F63" s="91" t="s">
        <v>63</v>
      </c>
      <c r="G63" s="91"/>
      <c r="H63" s="91"/>
      <c r="I63" s="91"/>
      <c r="J63" s="91"/>
      <c r="K63" s="91"/>
      <c r="L63" s="55"/>
      <c r="M63" s="55"/>
      <c r="N63" s="55"/>
      <c r="O63" s="55"/>
      <c r="P63" s="60"/>
    </row>
    <row r="64" spans="2:16" x14ac:dyDescent="0.25">
      <c r="B64" s="59"/>
      <c r="C64" s="55"/>
      <c r="D64" s="55"/>
      <c r="E64" s="55"/>
      <c r="F64" s="89" t="s">
        <v>54</v>
      </c>
      <c r="G64" s="89"/>
      <c r="H64" s="89"/>
      <c r="I64" s="89"/>
      <c r="J64" s="89"/>
      <c r="K64" s="89"/>
      <c r="L64" s="55"/>
      <c r="M64" s="55"/>
      <c r="N64" s="55"/>
      <c r="O64" s="55"/>
      <c r="P64" s="60"/>
    </row>
    <row r="65" spans="2:16" x14ac:dyDescent="0.25">
      <c r="B65" s="59"/>
      <c r="C65" s="55"/>
      <c r="D65" s="55"/>
      <c r="E65" s="55"/>
      <c r="F65" s="71"/>
      <c r="G65" s="71"/>
      <c r="H65" s="71"/>
      <c r="I65" s="71"/>
      <c r="J65" s="71"/>
      <c r="K65" s="71"/>
      <c r="L65" s="55"/>
      <c r="M65" s="55"/>
      <c r="N65" s="55"/>
      <c r="O65" s="55"/>
      <c r="P65" s="60"/>
    </row>
    <row r="66" spans="2:16" x14ac:dyDescent="0.25">
      <c r="B66" s="59"/>
      <c r="C66" s="55"/>
      <c r="D66" s="55"/>
      <c r="E66" s="55"/>
      <c r="F66" s="68" t="s">
        <v>47</v>
      </c>
      <c r="G66" s="68" t="s">
        <v>51</v>
      </c>
      <c r="H66" s="68" t="s">
        <v>50</v>
      </c>
      <c r="I66" s="68" t="s">
        <v>52</v>
      </c>
      <c r="J66" s="68" t="s">
        <v>50</v>
      </c>
      <c r="K66" s="68" t="s">
        <v>53</v>
      </c>
      <c r="L66" s="55"/>
      <c r="M66" s="68" t="s">
        <v>224</v>
      </c>
      <c r="N66" s="68" t="s">
        <v>223</v>
      </c>
      <c r="O66" s="55"/>
      <c r="P66" s="60"/>
    </row>
    <row r="67" spans="2:16" x14ac:dyDescent="0.25">
      <c r="B67" s="59"/>
      <c r="C67" s="55"/>
      <c r="D67" s="55"/>
      <c r="E67" s="55"/>
      <c r="F67" s="67" t="s">
        <v>48</v>
      </c>
      <c r="G67" s="76">
        <f>+SUM(G68:G78)</f>
        <v>6.19</v>
      </c>
      <c r="H67" s="69"/>
      <c r="I67" s="76">
        <f>+SUM(I68:I78)</f>
        <v>7.34</v>
      </c>
      <c r="J67" s="69"/>
      <c r="K67" s="75">
        <f t="shared" ref="K67:K91" si="12">+IFERROR(G67/I67-1, "-")</f>
        <v>-0.15667574931880102</v>
      </c>
      <c r="L67" s="55"/>
      <c r="M67" s="69">
        <f>+SUM(M68:M78)</f>
        <v>5.2700000000000005</v>
      </c>
      <c r="N67" s="75">
        <f t="shared" ref="N67:N91" si="13">+IFERROR(G67/M67-1, "-")</f>
        <v>0.17457305502846299</v>
      </c>
      <c r="O67" s="55"/>
      <c r="P67" s="60"/>
    </row>
    <row r="68" spans="2:16" x14ac:dyDescent="0.25">
      <c r="B68" s="59"/>
      <c r="C68" s="55"/>
      <c r="D68" s="55"/>
      <c r="E68" s="55"/>
      <c r="F68" s="72" t="s">
        <v>160</v>
      </c>
      <c r="G68" s="78">
        <v>2.85</v>
      </c>
      <c r="H68" s="74">
        <f>+G68/G$67</f>
        <v>0.4604200323101777</v>
      </c>
      <c r="I68" s="78">
        <v>5.08</v>
      </c>
      <c r="J68" s="74">
        <f>+I68/I$67</f>
        <v>0.69209809264305178</v>
      </c>
      <c r="K68" s="74">
        <f t="shared" si="12"/>
        <v>-0.4389763779527559</v>
      </c>
      <c r="L68" s="55"/>
      <c r="M68" s="54">
        <v>3.43</v>
      </c>
      <c r="N68" s="74">
        <f t="shared" si="13"/>
        <v>-0.16909620991253649</v>
      </c>
      <c r="O68" s="55"/>
      <c r="P68" s="60"/>
    </row>
    <row r="69" spans="2:16" x14ac:dyDescent="0.25">
      <c r="B69" s="59"/>
      <c r="C69" s="55"/>
      <c r="D69" s="55"/>
      <c r="E69" s="55"/>
      <c r="F69" s="72" t="s">
        <v>161</v>
      </c>
      <c r="G69" s="78">
        <v>0.56000000000000005</v>
      </c>
      <c r="H69" s="74">
        <f t="shared" ref="H69:H78" si="14">+G69/G$67</f>
        <v>9.0468497576736681E-2</v>
      </c>
      <c r="I69" s="78">
        <v>0.68</v>
      </c>
      <c r="J69" s="74">
        <f t="shared" ref="J69:J78" si="15">+I69/I$67</f>
        <v>9.2643051771117174E-2</v>
      </c>
      <c r="K69" s="74">
        <f t="shared" si="12"/>
        <v>-0.17647058823529405</v>
      </c>
      <c r="L69" s="55"/>
      <c r="M69" s="54">
        <v>0.21</v>
      </c>
      <c r="N69" s="74">
        <f t="shared" si="13"/>
        <v>1.666666666666667</v>
      </c>
      <c r="O69" s="55"/>
      <c r="P69" s="60"/>
    </row>
    <row r="70" spans="2:16" x14ac:dyDescent="0.25">
      <c r="B70" s="59"/>
      <c r="C70" s="55"/>
      <c r="D70" s="55"/>
      <c r="E70" s="55"/>
      <c r="F70" s="72" t="s">
        <v>90</v>
      </c>
      <c r="G70" s="78">
        <v>0.44</v>
      </c>
      <c r="H70" s="74">
        <f t="shared" si="14"/>
        <v>7.1082390953150235E-2</v>
      </c>
      <c r="I70" s="78">
        <v>0</v>
      </c>
      <c r="J70" s="74">
        <f t="shared" si="15"/>
        <v>0</v>
      </c>
      <c r="K70" s="74" t="str">
        <f t="shared" si="12"/>
        <v>-</v>
      </c>
      <c r="L70" s="55"/>
      <c r="M70" s="54"/>
      <c r="N70" s="74" t="str">
        <f t="shared" si="13"/>
        <v>-</v>
      </c>
      <c r="O70" s="55"/>
      <c r="P70" s="60"/>
    </row>
    <row r="71" spans="2:16" x14ac:dyDescent="0.25">
      <c r="B71" s="59"/>
      <c r="C71" s="55"/>
      <c r="D71" s="55"/>
      <c r="E71" s="55"/>
      <c r="F71" s="72" t="s">
        <v>162</v>
      </c>
      <c r="G71" s="78">
        <v>0.43</v>
      </c>
      <c r="H71" s="74">
        <f t="shared" si="14"/>
        <v>6.9466882067851371E-2</v>
      </c>
      <c r="I71" s="78">
        <v>0.08</v>
      </c>
      <c r="J71" s="74">
        <f t="shared" si="15"/>
        <v>1.0899182561307902E-2</v>
      </c>
      <c r="K71" s="74">
        <f t="shared" si="12"/>
        <v>4.375</v>
      </c>
      <c r="L71" s="55"/>
      <c r="M71" s="54"/>
      <c r="N71" s="74" t="str">
        <f t="shared" si="13"/>
        <v>-</v>
      </c>
      <c r="O71" s="55"/>
      <c r="P71" s="60"/>
    </row>
    <row r="72" spans="2:16" x14ac:dyDescent="0.25">
      <c r="B72" s="59"/>
      <c r="C72" s="55"/>
      <c r="D72" s="55"/>
      <c r="E72" s="55"/>
      <c r="F72" s="72" t="s">
        <v>163</v>
      </c>
      <c r="G72" s="78">
        <v>0.39</v>
      </c>
      <c r="H72" s="74">
        <f t="shared" si="14"/>
        <v>6.3004846526655889E-2</v>
      </c>
      <c r="I72" s="78">
        <v>0.28999999999999998</v>
      </c>
      <c r="J72" s="74">
        <f t="shared" si="15"/>
        <v>3.9509536784741145E-2</v>
      </c>
      <c r="K72" s="74">
        <f t="shared" si="12"/>
        <v>0.3448275862068968</v>
      </c>
      <c r="L72" s="55"/>
      <c r="M72" s="54">
        <v>0.01</v>
      </c>
      <c r="N72" s="74">
        <f t="shared" si="13"/>
        <v>38</v>
      </c>
      <c r="O72" s="55"/>
      <c r="P72" s="60"/>
    </row>
    <row r="73" spans="2:16" x14ac:dyDescent="0.25">
      <c r="B73" s="59"/>
      <c r="C73" s="55"/>
      <c r="D73" s="55"/>
      <c r="E73" s="55"/>
      <c r="F73" s="72" t="s">
        <v>164</v>
      </c>
      <c r="G73" s="78">
        <v>0.27</v>
      </c>
      <c r="H73" s="74">
        <f t="shared" si="14"/>
        <v>4.361873990306947E-2</v>
      </c>
      <c r="I73" s="78">
        <v>0.1</v>
      </c>
      <c r="J73" s="74">
        <f t="shared" si="15"/>
        <v>1.3623978201634879E-2</v>
      </c>
      <c r="K73" s="74">
        <f t="shared" si="12"/>
        <v>1.7000000000000002</v>
      </c>
      <c r="L73" s="55"/>
      <c r="M73" s="54">
        <v>0.22</v>
      </c>
      <c r="N73" s="74">
        <f t="shared" si="13"/>
        <v>0.22727272727272729</v>
      </c>
      <c r="O73" s="55"/>
      <c r="P73" s="60"/>
    </row>
    <row r="74" spans="2:16" x14ac:dyDescent="0.25">
      <c r="B74" s="59"/>
      <c r="C74" s="55"/>
      <c r="D74" s="55"/>
      <c r="E74" s="55"/>
      <c r="F74" s="72" t="s">
        <v>136</v>
      </c>
      <c r="G74" s="78">
        <v>0.19</v>
      </c>
      <c r="H74" s="74">
        <f t="shared" si="14"/>
        <v>3.0694668820678513E-2</v>
      </c>
      <c r="I74" s="78">
        <v>0.1</v>
      </c>
      <c r="J74" s="74">
        <f t="shared" si="15"/>
        <v>1.3623978201634879E-2</v>
      </c>
      <c r="K74" s="74">
        <f t="shared" si="12"/>
        <v>0.89999999999999991</v>
      </c>
      <c r="L74" s="55"/>
      <c r="M74" s="54">
        <v>0.13</v>
      </c>
      <c r="N74" s="74">
        <f t="shared" si="13"/>
        <v>0.46153846153846145</v>
      </c>
      <c r="O74" s="55"/>
      <c r="P74" s="60"/>
    </row>
    <row r="75" spans="2:16" x14ac:dyDescent="0.25">
      <c r="B75" s="59"/>
      <c r="C75" s="55"/>
      <c r="D75" s="55"/>
      <c r="E75" s="55"/>
      <c r="F75" s="72" t="s">
        <v>93</v>
      </c>
      <c r="G75" s="78">
        <v>0.19</v>
      </c>
      <c r="H75" s="74">
        <f t="shared" si="14"/>
        <v>3.0694668820678513E-2</v>
      </c>
      <c r="I75" s="78">
        <v>7.0000000000000007E-2</v>
      </c>
      <c r="J75" s="74">
        <f t="shared" si="15"/>
        <v>9.5367847411444145E-3</v>
      </c>
      <c r="K75" s="74">
        <f t="shared" si="12"/>
        <v>1.714285714285714</v>
      </c>
      <c r="L75" s="55"/>
      <c r="M75" s="54">
        <v>0.12</v>
      </c>
      <c r="N75" s="74">
        <f t="shared" si="13"/>
        <v>0.58333333333333348</v>
      </c>
      <c r="O75" s="55"/>
      <c r="P75" s="60"/>
    </row>
    <row r="76" spans="2:16" x14ac:dyDescent="0.25">
      <c r="B76" s="59"/>
      <c r="C76" s="55"/>
      <c r="D76" s="55"/>
      <c r="E76" s="55"/>
      <c r="F76" s="72" t="s">
        <v>165</v>
      </c>
      <c r="G76" s="78">
        <v>0.17</v>
      </c>
      <c r="H76" s="74">
        <f t="shared" si="14"/>
        <v>2.7463651050080775E-2</v>
      </c>
      <c r="I76" s="78">
        <v>0.04</v>
      </c>
      <c r="J76" s="74">
        <f t="shared" si="15"/>
        <v>5.4495912806539508E-3</v>
      </c>
      <c r="K76" s="74">
        <f t="shared" si="12"/>
        <v>3.25</v>
      </c>
      <c r="L76" s="55"/>
      <c r="M76" s="54">
        <v>0.04</v>
      </c>
      <c r="N76" s="74">
        <f t="shared" si="13"/>
        <v>3.25</v>
      </c>
      <c r="O76" s="55"/>
      <c r="P76" s="60"/>
    </row>
    <row r="77" spans="2:16" x14ac:dyDescent="0.25">
      <c r="B77" s="59"/>
      <c r="C77" s="55"/>
      <c r="D77" s="55"/>
      <c r="E77" s="55"/>
      <c r="F77" s="72" t="s">
        <v>166</v>
      </c>
      <c r="G77" s="78">
        <v>0.12</v>
      </c>
      <c r="H77" s="74">
        <f t="shared" si="14"/>
        <v>1.9386106623586429E-2</v>
      </c>
      <c r="I77" s="78">
        <v>0.1</v>
      </c>
      <c r="J77" s="74">
        <f t="shared" si="15"/>
        <v>1.3623978201634879E-2</v>
      </c>
      <c r="K77" s="74">
        <f t="shared" si="12"/>
        <v>0.19999999999999996</v>
      </c>
      <c r="L77" s="55"/>
      <c r="M77" s="54">
        <v>0.24</v>
      </c>
      <c r="N77" s="74">
        <f t="shared" si="13"/>
        <v>-0.5</v>
      </c>
      <c r="O77" s="55"/>
      <c r="P77" s="60"/>
    </row>
    <row r="78" spans="2:16" x14ac:dyDescent="0.25">
      <c r="B78" s="59"/>
      <c r="C78" s="55"/>
      <c r="D78" s="55"/>
      <c r="E78" s="55"/>
      <c r="F78" s="72" t="s">
        <v>167</v>
      </c>
      <c r="G78" s="78">
        <f>+G15-SUM(G68:G77)</f>
        <v>0.58000000000000007</v>
      </c>
      <c r="H78" s="74">
        <f t="shared" si="14"/>
        <v>9.3699515347334422E-2</v>
      </c>
      <c r="I78" s="78">
        <f>+I15-SUM(I68:I77)</f>
        <v>0.80000000000000071</v>
      </c>
      <c r="J78" s="74">
        <f t="shared" si="15"/>
        <v>0.10899182561307912</v>
      </c>
      <c r="K78" s="74">
        <f t="shared" si="12"/>
        <v>-0.27500000000000058</v>
      </c>
      <c r="L78" s="55"/>
      <c r="M78" s="54">
        <f>+M15-SUM(M68:M77)</f>
        <v>0.87000000000000011</v>
      </c>
      <c r="N78" s="74">
        <f t="shared" si="13"/>
        <v>-0.33333333333333337</v>
      </c>
      <c r="O78" s="55"/>
      <c r="P78" s="60"/>
    </row>
    <row r="79" spans="2:16" x14ac:dyDescent="0.25">
      <c r="B79" s="59"/>
      <c r="C79" s="55"/>
      <c r="D79" s="55"/>
      <c r="E79" s="55"/>
      <c r="F79" s="67" t="s">
        <v>49</v>
      </c>
      <c r="G79" s="76">
        <f>+SUM(G80:G90)</f>
        <v>0.04</v>
      </c>
      <c r="H79" s="69"/>
      <c r="I79" s="76">
        <f>+SUM(I80:I90)</f>
        <v>2.27</v>
      </c>
      <c r="J79" s="69"/>
      <c r="K79" s="75">
        <f t="shared" si="12"/>
        <v>-0.98237885462555063</v>
      </c>
      <c r="L79" s="55"/>
      <c r="M79" s="69">
        <f>+SUM(M80:M90)</f>
        <v>8.39</v>
      </c>
      <c r="N79" s="75">
        <f t="shared" si="13"/>
        <v>-0.99523241954707986</v>
      </c>
      <c r="O79" s="55"/>
      <c r="P79" s="60"/>
    </row>
    <row r="80" spans="2:16" x14ac:dyDescent="0.25">
      <c r="B80" s="59"/>
      <c r="C80" s="55"/>
      <c r="D80" s="55"/>
      <c r="E80" s="55"/>
      <c r="F80" s="72" t="s">
        <v>143</v>
      </c>
      <c r="G80" s="78">
        <v>0.04</v>
      </c>
      <c r="H80" s="74">
        <f>+G80/G$79</f>
        <v>1</v>
      </c>
      <c r="I80" s="78">
        <v>0.15</v>
      </c>
      <c r="J80" s="74">
        <f>+I80/I$79</f>
        <v>6.6079295154185022E-2</v>
      </c>
      <c r="K80" s="74">
        <f t="shared" si="12"/>
        <v>-0.73333333333333339</v>
      </c>
      <c r="L80" s="55"/>
      <c r="M80" s="54">
        <v>0.24</v>
      </c>
      <c r="N80" s="74">
        <f t="shared" si="13"/>
        <v>-0.83333333333333326</v>
      </c>
      <c r="O80" s="55"/>
      <c r="P80" s="60"/>
    </row>
    <row r="81" spans="2:16" x14ac:dyDescent="0.25">
      <c r="B81" s="59"/>
      <c r="C81" s="55"/>
      <c r="D81" s="55"/>
      <c r="E81" s="55"/>
      <c r="F81" s="72" t="s">
        <v>99</v>
      </c>
      <c r="G81" s="78">
        <v>0</v>
      </c>
      <c r="H81" s="74">
        <f t="shared" ref="H81:H90" si="16">+G81/G$79</f>
        <v>0</v>
      </c>
      <c r="I81" s="78">
        <v>1.78</v>
      </c>
      <c r="J81" s="74">
        <f t="shared" ref="J81:J90" si="17">+I81/I$79</f>
        <v>0.78414096916299558</v>
      </c>
      <c r="K81" s="74">
        <f t="shared" si="12"/>
        <v>-1</v>
      </c>
      <c r="L81" s="55"/>
      <c r="M81" s="54"/>
      <c r="N81" s="74" t="str">
        <f t="shared" si="13"/>
        <v>-</v>
      </c>
      <c r="O81" s="55"/>
      <c r="P81" s="60"/>
    </row>
    <row r="82" spans="2:16" x14ac:dyDescent="0.25">
      <c r="B82" s="59"/>
      <c r="C82" s="55"/>
      <c r="D82" s="55"/>
      <c r="E82" s="55"/>
      <c r="F82" s="72" t="s">
        <v>105</v>
      </c>
      <c r="G82" s="78">
        <v>0</v>
      </c>
      <c r="H82" s="74">
        <f t="shared" si="16"/>
        <v>0</v>
      </c>
      <c r="I82" s="78">
        <v>0.19</v>
      </c>
      <c r="J82" s="74">
        <f t="shared" si="17"/>
        <v>8.3700440528634359E-2</v>
      </c>
      <c r="K82" s="74">
        <f t="shared" si="12"/>
        <v>-1</v>
      </c>
      <c r="L82" s="55"/>
      <c r="M82" s="54">
        <v>2.2799999999999998</v>
      </c>
      <c r="N82" s="74">
        <f t="shared" si="13"/>
        <v>-1</v>
      </c>
      <c r="O82" s="55"/>
      <c r="P82" s="60"/>
    </row>
    <row r="83" spans="2:16" x14ac:dyDescent="0.25">
      <c r="B83" s="59"/>
      <c r="C83" s="55"/>
      <c r="D83" s="55"/>
      <c r="E83" s="55"/>
      <c r="F83" s="72" t="s">
        <v>106</v>
      </c>
      <c r="G83" s="78">
        <v>0</v>
      </c>
      <c r="H83" s="74">
        <f t="shared" si="16"/>
        <v>0</v>
      </c>
      <c r="I83" s="78">
        <v>0.16</v>
      </c>
      <c r="J83" s="74">
        <f t="shared" si="17"/>
        <v>7.0484581497797363E-2</v>
      </c>
      <c r="K83" s="74">
        <f t="shared" si="12"/>
        <v>-1</v>
      </c>
      <c r="L83" s="55"/>
      <c r="M83" s="54">
        <v>0.82</v>
      </c>
      <c r="N83" s="74">
        <f t="shared" si="13"/>
        <v>-1</v>
      </c>
      <c r="O83" s="55"/>
      <c r="P83" s="60"/>
    </row>
    <row r="84" spans="2:16" x14ac:dyDescent="0.25">
      <c r="B84" s="59"/>
      <c r="C84" s="55"/>
      <c r="D84" s="55"/>
      <c r="E84" s="55"/>
      <c r="F84" s="72" t="s">
        <v>103</v>
      </c>
      <c r="G84" s="78"/>
      <c r="H84" s="74">
        <f t="shared" si="16"/>
        <v>0</v>
      </c>
      <c r="I84" s="54"/>
      <c r="J84" s="74">
        <f t="shared" si="17"/>
        <v>0</v>
      </c>
      <c r="K84" s="74" t="str">
        <f t="shared" si="12"/>
        <v>-</v>
      </c>
      <c r="L84" s="55"/>
      <c r="M84" s="54">
        <v>5.04</v>
      </c>
      <c r="N84" s="74">
        <f t="shared" si="13"/>
        <v>-1</v>
      </c>
      <c r="O84" s="55"/>
      <c r="P84" s="60"/>
    </row>
    <row r="85" spans="2:16" x14ac:dyDescent="0.25">
      <c r="B85" s="59"/>
      <c r="C85" s="55"/>
      <c r="D85" s="55"/>
      <c r="E85" s="55"/>
      <c r="F85" s="72"/>
      <c r="G85" s="78"/>
      <c r="H85" s="74">
        <f t="shared" si="16"/>
        <v>0</v>
      </c>
      <c r="I85" s="54"/>
      <c r="J85" s="74">
        <f t="shared" si="17"/>
        <v>0</v>
      </c>
      <c r="K85" s="74" t="str">
        <f t="shared" si="12"/>
        <v>-</v>
      </c>
      <c r="L85" s="55"/>
      <c r="M85" s="54"/>
      <c r="N85" s="74" t="str">
        <f t="shared" si="13"/>
        <v>-</v>
      </c>
      <c r="O85" s="55"/>
      <c r="P85" s="60"/>
    </row>
    <row r="86" spans="2:16" x14ac:dyDescent="0.25">
      <c r="B86" s="59"/>
      <c r="C86" s="55"/>
      <c r="D86" s="55"/>
      <c r="E86" s="55"/>
      <c r="F86" s="72"/>
      <c r="G86" s="78"/>
      <c r="H86" s="74">
        <f t="shared" si="16"/>
        <v>0</v>
      </c>
      <c r="I86" s="54"/>
      <c r="J86" s="74">
        <f t="shared" si="17"/>
        <v>0</v>
      </c>
      <c r="K86" s="74" t="str">
        <f t="shared" si="12"/>
        <v>-</v>
      </c>
      <c r="L86" s="55"/>
      <c r="M86" s="54"/>
      <c r="N86" s="74" t="str">
        <f t="shared" si="13"/>
        <v>-</v>
      </c>
      <c r="O86" s="55"/>
      <c r="P86" s="60"/>
    </row>
    <row r="87" spans="2:16" x14ac:dyDescent="0.25">
      <c r="B87" s="59"/>
      <c r="C87" s="55"/>
      <c r="D87" s="55"/>
      <c r="E87" s="55"/>
      <c r="F87" s="72"/>
      <c r="G87" s="78"/>
      <c r="H87" s="74">
        <f t="shared" si="16"/>
        <v>0</v>
      </c>
      <c r="I87" s="54"/>
      <c r="J87" s="74">
        <f t="shared" si="17"/>
        <v>0</v>
      </c>
      <c r="K87" s="74" t="str">
        <f t="shared" si="12"/>
        <v>-</v>
      </c>
      <c r="L87" s="55"/>
      <c r="M87" s="54"/>
      <c r="N87" s="74" t="str">
        <f t="shared" si="13"/>
        <v>-</v>
      </c>
      <c r="O87" s="55"/>
      <c r="P87" s="60"/>
    </row>
    <row r="88" spans="2:16" x14ac:dyDescent="0.25">
      <c r="B88" s="59"/>
      <c r="C88" s="55"/>
      <c r="D88" s="55"/>
      <c r="E88" s="55"/>
      <c r="F88" s="72"/>
      <c r="G88" s="78"/>
      <c r="H88" s="74">
        <f t="shared" si="16"/>
        <v>0</v>
      </c>
      <c r="I88" s="54"/>
      <c r="J88" s="74">
        <f t="shared" si="17"/>
        <v>0</v>
      </c>
      <c r="K88" s="74" t="str">
        <f t="shared" si="12"/>
        <v>-</v>
      </c>
      <c r="L88" s="55"/>
      <c r="M88" s="54"/>
      <c r="N88" s="74" t="str">
        <f t="shared" si="13"/>
        <v>-</v>
      </c>
      <c r="O88" s="55"/>
      <c r="P88" s="60"/>
    </row>
    <row r="89" spans="2:16" x14ac:dyDescent="0.25">
      <c r="B89" s="59"/>
      <c r="C89" s="55"/>
      <c r="D89" s="55"/>
      <c r="E89" s="55"/>
      <c r="F89" s="72"/>
      <c r="G89" s="78"/>
      <c r="H89" s="74">
        <f t="shared" si="16"/>
        <v>0</v>
      </c>
      <c r="I89" s="54"/>
      <c r="J89" s="74">
        <f t="shared" si="17"/>
        <v>0</v>
      </c>
      <c r="K89" s="74" t="str">
        <f t="shared" si="12"/>
        <v>-</v>
      </c>
      <c r="L89" s="55"/>
      <c r="M89" s="54"/>
      <c r="N89" s="74" t="str">
        <f t="shared" si="13"/>
        <v>-</v>
      </c>
      <c r="O89" s="55"/>
      <c r="P89" s="60"/>
    </row>
    <row r="90" spans="2:16" x14ac:dyDescent="0.25">
      <c r="B90" s="59"/>
      <c r="C90" s="55"/>
      <c r="D90" s="55"/>
      <c r="E90" s="55"/>
      <c r="F90" s="72"/>
      <c r="G90" s="78">
        <f>+G27-SUM(G80:G89)</f>
        <v>0</v>
      </c>
      <c r="H90" s="74">
        <f t="shared" si="16"/>
        <v>0</v>
      </c>
      <c r="I90" s="54">
        <f>+I27-SUM(I80:I89)</f>
        <v>-1.0000000000000231E-2</v>
      </c>
      <c r="J90" s="74">
        <f t="shared" si="17"/>
        <v>-4.4052863436124367E-3</v>
      </c>
      <c r="K90" s="74">
        <f t="shared" si="12"/>
        <v>-1</v>
      </c>
      <c r="L90" s="55"/>
      <c r="M90" s="54">
        <f>+M27-SUM(M80:M89)</f>
        <v>1.0000000000001563E-2</v>
      </c>
      <c r="N90" s="74">
        <f t="shared" si="13"/>
        <v>-1</v>
      </c>
      <c r="O90" s="55"/>
      <c r="P90" s="60"/>
    </row>
    <row r="91" spans="2:16" x14ac:dyDescent="0.25">
      <c r="B91" s="59"/>
      <c r="C91" s="55"/>
      <c r="D91" s="55"/>
      <c r="E91" s="55"/>
      <c r="F91" s="67" t="s">
        <v>11</v>
      </c>
      <c r="G91" s="76">
        <f>+G79+G67</f>
        <v>6.23</v>
      </c>
      <c r="H91" s="69"/>
      <c r="I91" s="69">
        <f>+I79+I67</f>
        <v>9.61</v>
      </c>
      <c r="J91" s="69"/>
      <c r="K91" s="75">
        <f t="shared" si="12"/>
        <v>-0.35171696149843901</v>
      </c>
      <c r="L91" s="55"/>
      <c r="M91" s="69">
        <f>+M79+M67</f>
        <v>13.66</v>
      </c>
      <c r="N91" s="75">
        <f t="shared" si="13"/>
        <v>-0.54392386530014636</v>
      </c>
      <c r="O91" s="55"/>
      <c r="P91" s="60"/>
    </row>
    <row r="92" spans="2:16" x14ac:dyDescent="0.25">
      <c r="B92" s="59"/>
      <c r="C92" s="55"/>
      <c r="D92" s="55"/>
      <c r="E92" s="55"/>
      <c r="F92" s="70"/>
      <c r="G92" s="70"/>
      <c r="H92" s="70"/>
      <c r="I92" s="70"/>
      <c r="J92" s="70"/>
      <c r="K92" s="70"/>
      <c r="L92" s="55"/>
      <c r="M92" s="55"/>
      <c r="N92" s="55"/>
      <c r="O92" s="55"/>
      <c r="P92" s="60"/>
    </row>
    <row r="93" spans="2:16" x14ac:dyDescent="0.25">
      <c r="B93" s="59"/>
      <c r="C93" s="55"/>
      <c r="D93" s="55"/>
      <c r="E93" s="55"/>
      <c r="F93" s="70" t="s">
        <v>56</v>
      </c>
      <c r="G93" s="70"/>
      <c r="H93" s="70"/>
      <c r="I93" s="70"/>
      <c r="J93" s="70"/>
      <c r="K93" s="70"/>
      <c r="L93" s="55"/>
      <c r="M93" s="55"/>
      <c r="N93" s="55"/>
      <c r="O93" s="55"/>
      <c r="P93" s="60"/>
    </row>
    <row r="94" spans="2:16" x14ac:dyDescent="0.25">
      <c r="B94" s="59"/>
      <c r="C94" s="55"/>
      <c r="D94" s="55"/>
      <c r="E94" s="55"/>
      <c r="F94" s="70" t="s">
        <v>57</v>
      </c>
      <c r="G94" s="70"/>
      <c r="H94" s="70"/>
      <c r="I94" s="70"/>
      <c r="J94" s="70"/>
      <c r="K94" s="70"/>
      <c r="L94" s="55"/>
      <c r="M94" s="55"/>
      <c r="N94" s="55"/>
      <c r="O94" s="55"/>
      <c r="P94" s="60"/>
    </row>
    <row r="95" spans="2:16" x14ac:dyDescent="0.25">
      <c r="B95" s="59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60"/>
    </row>
    <row r="96" spans="2:16" x14ac:dyDescent="0.25"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4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Perucámaras </vt:lpstr>
      <vt:lpstr>Índice</vt:lpstr>
      <vt:lpstr>Macro Región Centro</vt:lpstr>
      <vt:lpstr>1. Áncash</vt:lpstr>
      <vt:lpstr>Ancash</vt:lpstr>
      <vt:lpstr>2. Apurímac</vt:lpstr>
      <vt:lpstr>3. Ayacucho</vt:lpstr>
      <vt:lpstr>4. Huancavelica</vt:lpstr>
      <vt:lpstr>5. Huánuco</vt:lpstr>
      <vt:lpstr>6. Ica</vt:lpstr>
      <vt:lpstr>7. Junín</vt:lpstr>
      <vt:lpstr>8. Pasco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Guerra</dc:creator>
  <cp:lastModifiedBy>Roy Condor Guerra</cp:lastModifiedBy>
  <dcterms:created xsi:type="dcterms:W3CDTF">2021-01-10T03:39:07Z</dcterms:created>
  <dcterms:modified xsi:type="dcterms:W3CDTF">2022-01-26T07:55:40Z</dcterms:modified>
</cp:coreProperties>
</file>